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autoCompressPictures="0"/>
  <xr:revisionPtr revIDLastSave="0" documentId="13_ncr:1_{57316C23-1A71-46B9-8F37-94C09DD99E6F}" xr6:coauthVersionLast="47" xr6:coauthVersionMax="47" xr10:uidLastSave="{00000000-0000-0000-0000-000000000000}"/>
  <bookViews>
    <workbookView xWindow="-110" yWindow="-110" windowWidth="19420" windowHeight="10300" tabRatio="788" xr2:uid="{00000000-000D-0000-FFFF-FFFF00000000}"/>
  </bookViews>
  <sheets>
    <sheet name="Calendario" sheetId="14" r:id="rId1"/>
  </sheets>
  <definedNames>
    <definedName name="_xlnm.Print_Area" localSheetId="0">Calendario!$B$1:$I$166</definedName>
    <definedName name="AreaTitoloColonna1..H12.1">Calendario!$B$2</definedName>
    <definedName name="AreaTitoloColonna10..H54.1">Calendario!$B$42</definedName>
    <definedName name="AreaTitoloColonna11..C56.1">Calendario!$B$42</definedName>
    <definedName name="AreaTitoloColonna12..D56.1">Calendario!$D$53</definedName>
    <definedName name="AreaTitoloColonna13..H68.1">Calendario!$B$56</definedName>
    <definedName name="AreaTitoloColonna14..C70.1">Calendario!$B$56</definedName>
    <definedName name="AreaTitoloColonna15..D70.1">Calendario!$D$67</definedName>
    <definedName name="AreaTitoloColonna16..H82.1">Calendario!$B$70</definedName>
    <definedName name="AreaTitoloColonna17..C84.1">Calendario!$B$70</definedName>
    <definedName name="AreaTitoloColonna18..D84.1">Calendario!$D$81</definedName>
    <definedName name="AreaTitoloColonna19..H96.1">Calendario!$B$84</definedName>
    <definedName name="AreaTitoloColonna2..C14.1">Calendario!$B$2</definedName>
    <definedName name="AreaTitoloColonna20..C98.1">Calendario!$B$84</definedName>
    <definedName name="AreaTitoloColonna21..D98.1">Calendario!$D$95</definedName>
    <definedName name="AreaTitoloColonna22..H110.1">Calendario!$B$98</definedName>
    <definedName name="AreaTitoloColonna23..C112.1">Calendario!$B$98</definedName>
    <definedName name="AreaTitoloColonna24..D112.1">Calendario!$D$109</definedName>
    <definedName name="AreaTitoloColonna25..H124.1">Calendario!$B$112</definedName>
    <definedName name="AreaTitoloColonna26..C126.1">Calendario!$B$112</definedName>
    <definedName name="AreaTitoloColonna27..D126.1">Calendario!$D$123</definedName>
    <definedName name="AreaTitoloColonna28..H138.1">Calendario!$B$126</definedName>
    <definedName name="AreaTitoloColonna29..C140.1">Calendario!$B$126</definedName>
    <definedName name="AreaTitoloColonna3..D14.1">Calendario!$D$13</definedName>
    <definedName name="AreaTitoloColonna30..D140.1">Calendario!$D$137</definedName>
    <definedName name="AreaTitoloColonna31..H152.1">Calendario!$B$140</definedName>
    <definedName name="AreaTitoloColonna32..C154.1">Calendario!$B$140</definedName>
    <definedName name="AreaTitoloColonna33..D154.1">Calendario!$D$151</definedName>
    <definedName name="AreaTitoloColonna34..H166.1">Calendario!$B$154</definedName>
    <definedName name="AreaTitoloColonna35..C168.1">Calendario!$B$154</definedName>
    <definedName name="AreaTitoloColonna36..D168.1">Calendario!$D$165</definedName>
    <definedName name="AreaTitoloColonna4..H26.1">Calendario!$B$16</definedName>
    <definedName name="AreaTitoloColonna5..C28.1">Calendario!$B$16</definedName>
    <definedName name="AreaTitoloColonna6..D28.1">Calendario!$D$27</definedName>
    <definedName name="AreaTitoloColonna7..H40.1">Calendario!$B$30</definedName>
    <definedName name="AreaTitoloColonna8..C42.1">Calendario!$B$30</definedName>
    <definedName name="AreaTitoloColonna9..D42.1">Calendario!$D$39</definedName>
    <definedName name="Calendario10Annuale">Calendario!$B$125</definedName>
    <definedName name="Calendario10Mensile">Calendario!$C$125</definedName>
    <definedName name="Calendario11Annuale">Calendario!$B$139</definedName>
    <definedName name="Calendario11Mensile">Calendario!$C$139</definedName>
    <definedName name="Calendario12Annuale">Calendario!$B$153</definedName>
    <definedName name="Calendario12Mensile">Calendario!$C$153</definedName>
    <definedName name="Calendario1Annuale">Calendario!$B$1</definedName>
    <definedName name="Calendario1Mensile">Calendario!$C$1</definedName>
    <definedName name="Calendario2Annuale">Calendario!$B$15</definedName>
    <definedName name="Calendario2Mensile">Calendario!$C$15</definedName>
    <definedName name="Calendario3Annuale">Calendario!$B$29</definedName>
    <definedName name="Calendario3Mensile">Calendario!$C$29</definedName>
    <definedName name="Calendario4Annuale">Calendario!$B$41</definedName>
    <definedName name="Calendario4Mensile">Calendario!$C$41</definedName>
    <definedName name="Calendario5Annuale">Calendario!$B$55</definedName>
    <definedName name="Calendario5Mensile">Calendario!$C$55</definedName>
    <definedName name="Calendario6Annuale">Calendario!$B$69</definedName>
    <definedName name="Calendario6Mensile">Calendario!$C$69</definedName>
    <definedName name="Calendario7Annuale">Calendario!$B$83</definedName>
    <definedName name="Calendario7Mensile">Calendario!$C$83</definedName>
    <definedName name="Calendario8Annuale">Calendario!$B$97</definedName>
    <definedName name="Calendario8Mensile">Calendario!$C$97</definedName>
    <definedName name="Calendario9Annuale">Calendario!$B$111</definedName>
    <definedName name="Calendario9Mensile">Calendario!$C$111</definedName>
    <definedName name="Giorni">{0,1,2,3,4,5,6}</definedName>
    <definedName name="GiorniFeriali">{"LUNEDÌ","MARTEDÌ","MERCOLEDÌ","GIOVEDÌ","VENERDÌ","SABATO","DOMENICA"}</definedName>
    <definedName name="InizioSettimana">Calendario!$B$2</definedName>
    <definedName name="Mesi">{"Gennaio","Febbraio","Marzo","Aprile","Maggio","Giugno","Luglio","Agosto","Settembre","Ottobre","Novembre","Dicembre"}</definedName>
    <definedName name="OpzioneCalendario10Mensile">MATCH(Calendario10Mensile,Mesi,0)</definedName>
    <definedName name="OpzioneCalendario11Mensile">MATCH(Calendario11Mensile,Mesi,0)</definedName>
    <definedName name="OpzioneCalendario12Mensile">MATCH(Calendario12Mensile,Mesi,0)</definedName>
    <definedName name="OpzioneCalendario1Mensile">MATCH(Calendario1Mensile,Mesi,0)</definedName>
    <definedName name="OpzioneCalendario2Mensile">MATCH(Calendario2Mensile,Mesi,0)</definedName>
    <definedName name="OpzioneCalendario3Mensile">MATCH(Calendario3Mensile,Mesi,0)</definedName>
    <definedName name="OpzioneCalendario4Mensile">MATCH(Calendario4Mensile,Mesi,0)</definedName>
    <definedName name="OpzioneCalendario5Mensile">MATCH(Calendario5Mensile,Mesi,0)</definedName>
    <definedName name="OpzioneCalendario6Mensile">MATCH(Calendario6Mensile,Mesi,0)</definedName>
    <definedName name="OpzioneCalendario7Mensile">MATCH(Calendario7Mensile,Mesi,0)</definedName>
    <definedName name="OpzioneCalendario8Mensile">MATCH(Calendario8Mensile,Mesi,0)</definedName>
    <definedName name="OpzioneCalendario9Mensile">MATCH(Calendario9Mensile,Mesi,0)</definedName>
    <definedName name="OpzioneGiornoSettimana">MATCH(InizioSettimana,GiorniFeriali,0)+10</definedName>
    <definedName name="ValoreInizioSettimana">IF(InizioSettimana="LUNEDÌ",2,1)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1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3" i="14" a="1"/>
  <c r="B33" i="14" s="1"/>
  <c r="B39" i="14" a="1"/>
  <c r="C39" i="14" s="1"/>
  <c r="B35" i="14" a="1"/>
  <c r="H35" i="14" s="1"/>
  <c r="B31" i="14" a="1"/>
  <c r="D31" i="14" s="1"/>
  <c r="G30" i="14"/>
  <c r="B37" i="14" a="1"/>
  <c r="H37" i="14" s="1"/>
  <c r="G21" i="14"/>
  <c r="H21" i="14"/>
  <c r="C41" i="14"/>
  <c r="B53" i="14" l="1" a="1"/>
  <c r="C53" i="14" s="1"/>
  <c r="G33" i="14"/>
  <c r="C33" i="14"/>
  <c r="E37" i="14"/>
  <c r="B39" i="14"/>
  <c r="D37" i="14"/>
  <c r="F33" i="14"/>
  <c r="B37" i="14"/>
  <c r="E33" i="14"/>
  <c r="H31" i="14"/>
  <c r="B31" i="14"/>
  <c r="B35" i="14"/>
  <c r="F35" i="14"/>
  <c r="B30" i="14"/>
  <c r="F30" i="14"/>
  <c r="E30" i="14"/>
  <c r="C30" i="14"/>
  <c r="H33" i="14"/>
  <c r="E31" i="14"/>
  <c r="B51" i="14" a="1"/>
  <c r="E51" i="14" s="1"/>
  <c r="B55" i="14"/>
  <c r="D33" i="14"/>
  <c r="D30" i="14"/>
  <c r="D35" i="14"/>
  <c r="C35" i="14"/>
  <c r="E35" i="14"/>
  <c r="G35" i="14"/>
  <c r="B49" i="14" a="1"/>
  <c r="D49" i="14" s="1"/>
  <c r="B43" i="14" a="1"/>
  <c r="G43" i="14" s="1"/>
  <c r="G42" i="14" s="1"/>
  <c r="G31" i="14"/>
  <c r="C31" i="14"/>
  <c r="H30" i="14"/>
  <c r="F31" i="14"/>
  <c r="C37" i="14"/>
  <c r="F37" i="14"/>
  <c r="G37" i="14"/>
  <c r="B47" i="14" a="1"/>
  <c r="H47" i="14" s="1"/>
  <c r="B45" i="14" a="1"/>
  <c r="B45" i="14" s="1"/>
  <c r="C55" i="14"/>
  <c r="B53" i="14" l="1"/>
  <c r="H51" i="14"/>
  <c r="E49" i="14"/>
  <c r="C43" i="14"/>
  <c r="C42" i="14" s="1"/>
  <c r="G45" i="14"/>
  <c r="F45" i="14"/>
  <c r="C69" i="14"/>
  <c r="H45" i="14"/>
  <c r="G47" i="14"/>
  <c r="D45" i="14"/>
  <c r="B69" i="14"/>
  <c r="B47" i="14"/>
  <c r="B43" i="14"/>
  <c r="B42" i="14" s="1"/>
  <c r="F43" i="14"/>
  <c r="F42" i="14" s="1"/>
  <c r="C47" i="14"/>
  <c r="D47" i="14"/>
  <c r="H49" i="14"/>
  <c r="H43" i="14"/>
  <c r="H42" i="14" s="1"/>
  <c r="E43" i="14"/>
  <c r="E42" i="14" s="1"/>
  <c r="E45" i="14"/>
  <c r="F47" i="14"/>
  <c r="D43" i="14"/>
  <c r="D42" i="14" s="1"/>
  <c r="E47" i="14"/>
  <c r="C49" i="14"/>
  <c r="G49" i="14"/>
  <c r="B49" i="14"/>
  <c r="F51" i="14"/>
  <c r="B51" i="14"/>
  <c r="C51" i="14"/>
  <c r="F49" i="14"/>
  <c r="D51" i="14"/>
  <c r="G51" i="14"/>
  <c r="C45" i="14"/>
  <c r="B61" i="14" a="1"/>
  <c r="E61" i="14" s="1"/>
  <c r="B67" i="14" a="1"/>
  <c r="C67" i="14" s="1"/>
  <c r="B63" i="14" a="1"/>
  <c r="E63" i="14" s="1"/>
  <c r="B59" i="14" a="1"/>
  <c r="E59" i="14" s="1"/>
  <c r="B65" i="14" a="1"/>
  <c r="F65" i="14" s="1"/>
  <c r="B57" i="14" a="1"/>
  <c r="B57" i="14" s="1"/>
  <c r="B56" i="14" s="1"/>
  <c r="B73" i="14" l="1" a="1"/>
  <c r="B73" i="14" s="1"/>
  <c r="B81" i="14" a="1"/>
  <c r="B79" i="14" a="1"/>
  <c r="E79" i="14" s="1"/>
  <c r="B65" i="14"/>
  <c r="D61" i="14"/>
  <c r="C59" i="14"/>
  <c r="H59" i="14"/>
  <c r="B59" i="14"/>
  <c r="F61" i="14"/>
  <c r="B71" i="14" a="1"/>
  <c r="B77" i="14" a="1"/>
  <c r="D77" i="14" s="1"/>
  <c r="G59" i="14"/>
  <c r="C83" i="14"/>
  <c r="B83" i="14"/>
  <c r="F59" i="14"/>
  <c r="D59" i="14"/>
  <c r="B75" i="14" a="1"/>
  <c r="C75" i="14" s="1"/>
  <c r="H61" i="14"/>
  <c r="B67" i="14"/>
  <c r="D63" i="14"/>
  <c r="H57" i="14"/>
  <c r="H56" i="14" s="1"/>
  <c r="G65" i="14"/>
  <c r="D65" i="14"/>
  <c r="C61" i="14"/>
  <c r="G61" i="14"/>
  <c r="B61" i="14"/>
  <c r="G63" i="14"/>
  <c r="B63" i="14"/>
  <c r="C63" i="14"/>
  <c r="F57" i="14"/>
  <c r="F56" i="14" s="1"/>
  <c r="E57" i="14"/>
  <c r="E56" i="14" s="1"/>
  <c r="C57" i="14"/>
  <c r="C56" i="14" s="1"/>
  <c r="H65" i="14"/>
  <c r="G57" i="14"/>
  <c r="G56" i="14" s="1"/>
  <c r="H63" i="14"/>
  <c r="C65" i="14"/>
  <c r="F63" i="14"/>
  <c r="D57" i="14"/>
  <c r="D56" i="14" s="1"/>
  <c r="E65" i="14"/>
  <c r="C73" i="14" l="1"/>
  <c r="E73" i="14"/>
  <c r="D73" i="14"/>
  <c r="H73" i="14"/>
  <c r="F73" i="14"/>
  <c r="B95" i="14" a="1"/>
  <c r="C95" i="14" s="1"/>
  <c r="G73" i="14"/>
  <c r="C79" i="14"/>
  <c r="B79" i="14"/>
  <c r="F79" i="14"/>
  <c r="B89" i="14" a="1"/>
  <c r="D89" i="14" s="1"/>
  <c r="G77" i="14"/>
  <c r="C97" i="14"/>
  <c r="C77" i="14"/>
  <c r="H79" i="14"/>
  <c r="B91" i="14" a="1"/>
  <c r="H91" i="14" s="1"/>
  <c r="G79" i="14"/>
  <c r="D79" i="14"/>
  <c r="B81" i="14"/>
  <c r="C81" i="14"/>
  <c r="C71" i="14"/>
  <c r="C70" i="14" s="1"/>
  <c r="B71" i="14"/>
  <c r="B70" i="14" s="1"/>
  <c r="B87" i="14" a="1"/>
  <c r="B85" i="14" a="1"/>
  <c r="E71" i="14"/>
  <c r="E70" i="14" s="1"/>
  <c r="B97" i="14"/>
  <c r="B93" i="14" a="1"/>
  <c r="H93" i="14" s="1"/>
  <c r="H71" i="14"/>
  <c r="H70" i="14" s="1"/>
  <c r="F71" i="14"/>
  <c r="F70" i="14" s="1"/>
  <c r="G71" i="14"/>
  <c r="G70" i="14" s="1"/>
  <c r="D71" i="14"/>
  <c r="D70" i="14" s="1"/>
  <c r="E75" i="14"/>
  <c r="H75" i="14"/>
  <c r="F75" i="14"/>
  <c r="G75" i="14"/>
  <c r="D75" i="14"/>
  <c r="B75" i="14"/>
  <c r="B77" i="14"/>
  <c r="F77" i="14"/>
  <c r="H77" i="14"/>
  <c r="E77" i="14"/>
  <c r="B89" i="14" l="1"/>
  <c r="B95" i="14"/>
  <c r="B99" i="14" a="1"/>
  <c r="H99" i="14" s="1"/>
  <c r="H98" i="14" s="1"/>
  <c r="F89" i="14"/>
  <c r="B109" i="14" a="1"/>
  <c r="B109" i="14" s="1"/>
  <c r="G89" i="14"/>
  <c r="B103" i="14" a="1"/>
  <c r="E103" i="14" s="1"/>
  <c r="B101" i="14" a="1"/>
  <c r="B101" i="14" s="1"/>
  <c r="D91" i="14"/>
  <c r="C89" i="14"/>
  <c r="C111" i="14"/>
  <c r="E89" i="14"/>
  <c r="H89" i="14"/>
  <c r="F91" i="14"/>
  <c r="G91" i="14"/>
  <c r="C91" i="14"/>
  <c r="B93" i="14"/>
  <c r="D93" i="14"/>
  <c r="F93" i="14"/>
  <c r="C93" i="14"/>
  <c r="B111" i="14"/>
  <c r="B107" i="14" a="1"/>
  <c r="E107" i="14" s="1"/>
  <c r="B105" i="14" a="1"/>
  <c r="B105" i="14" s="1"/>
  <c r="B91" i="14"/>
  <c r="E91" i="14"/>
  <c r="E87" i="14"/>
  <c r="G87" i="14"/>
  <c r="F87" i="14"/>
  <c r="B87" i="14"/>
  <c r="H87" i="14"/>
  <c r="D87" i="14"/>
  <c r="C87" i="14"/>
  <c r="G85" i="14"/>
  <c r="G84" i="14" s="1"/>
  <c r="E85" i="14"/>
  <c r="E84" i="14" s="1"/>
  <c r="C85" i="14"/>
  <c r="C84" i="14" s="1"/>
  <c r="B85" i="14"/>
  <c r="B84" i="14" s="1"/>
  <c r="H85" i="14"/>
  <c r="H84" i="14" s="1"/>
  <c r="D85" i="14"/>
  <c r="D84" i="14" s="1"/>
  <c r="F85" i="14"/>
  <c r="F84" i="14" s="1"/>
  <c r="E93" i="14"/>
  <c r="G93" i="14"/>
  <c r="D99" i="14" l="1"/>
  <c r="D98" i="14" s="1"/>
  <c r="C99" i="14"/>
  <c r="C98" i="14" s="1"/>
  <c r="C109" i="14"/>
  <c r="D101" i="14"/>
  <c r="G99" i="14"/>
  <c r="G98" i="14" s="1"/>
  <c r="B117" i="14" a="1"/>
  <c r="C117" i="14" s="1"/>
  <c r="F99" i="14"/>
  <c r="F98" i="14" s="1"/>
  <c r="E99" i="14"/>
  <c r="E98" i="14" s="1"/>
  <c r="C101" i="14"/>
  <c r="B99" i="14"/>
  <c r="B98" i="14" s="1"/>
  <c r="B113" i="14" a="1"/>
  <c r="F113" i="14" s="1"/>
  <c r="F112" i="14" s="1"/>
  <c r="C103" i="14"/>
  <c r="B121" i="14" a="1"/>
  <c r="G121" i="14" s="1"/>
  <c r="B103" i="14"/>
  <c r="G103" i="14"/>
  <c r="H103" i="14"/>
  <c r="H101" i="14"/>
  <c r="E101" i="14"/>
  <c r="G101" i="14"/>
  <c r="F101" i="14"/>
  <c r="C125" i="14"/>
  <c r="B119" i="14" a="1"/>
  <c r="E119" i="14" s="1"/>
  <c r="D103" i="14"/>
  <c r="F103" i="14"/>
  <c r="B123" i="14" a="1"/>
  <c r="B123" i="14" s="1"/>
  <c r="B125" i="14"/>
  <c r="C105" i="14"/>
  <c r="D105" i="14"/>
  <c r="B115" i="14" a="1"/>
  <c r="F115" i="14" s="1"/>
  <c r="G105" i="14"/>
  <c r="H105" i="14"/>
  <c r="H107" i="14"/>
  <c r="G107" i="14"/>
  <c r="B107" i="14"/>
  <c r="E105" i="14"/>
  <c r="D107" i="14"/>
  <c r="F107" i="14"/>
  <c r="F105" i="14"/>
  <c r="C107" i="14"/>
  <c r="H117" i="14" l="1"/>
  <c r="E117" i="14"/>
  <c r="D117" i="14"/>
  <c r="G117" i="14"/>
  <c r="B117" i="14"/>
  <c r="F117" i="14"/>
  <c r="H113" i="14"/>
  <c r="H112" i="14" s="1"/>
  <c r="B131" i="14" a="1"/>
  <c r="D131" i="14" s="1"/>
  <c r="H121" i="14"/>
  <c r="C121" i="14"/>
  <c r="C113" i="14"/>
  <c r="C112" i="14" s="1"/>
  <c r="B119" i="14"/>
  <c r="E113" i="14"/>
  <c r="E112" i="14" s="1"/>
  <c r="B113" i="14"/>
  <c r="B112" i="14" s="1"/>
  <c r="D121" i="14"/>
  <c r="B127" i="14" a="1"/>
  <c r="F127" i="14" s="1"/>
  <c r="F126" i="14" s="1"/>
  <c r="B135" i="14" a="1"/>
  <c r="F135" i="14" s="1"/>
  <c r="B137" i="14" a="1"/>
  <c r="B137" i="14" s="1"/>
  <c r="B121" i="14"/>
  <c r="E121" i="14"/>
  <c r="D113" i="14"/>
  <c r="D112" i="14" s="1"/>
  <c r="G113" i="14"/>
  <c r="G112" i="14" s="1"/>
  <c r="H115" i="14"/>
  <c r="B133" i="14" a="1"/>
  <c r="C133" i="14" s="1"/>
  <c r="E115" i="14"/>
  <c r="B139" i="14"/>
  <c r="G119" i="14"/>
  <c r="D119" i="14"/>
  <c r="C139" i="14"/>
  <c r="H119" i="14"/>
  <c r="F121" i="14"/>
  <c r="F119" i="14"/>
  <c r="C123" i="14"/>
  <c r="B129" i="14" a="1"/>
  <c r="G129" i="14" s="1"/>
  <c r="D115" i="14"/>
  <c r="C119" i="14"/>
  <c r="G115" i="14"/>
  <c r="C115" i="14"/>
  <c r="B115" i="14"/>
  <c r="B131" i="14" l="1"/>
  <c r="C131" i="14"/>
  <c r="H131" i="14"/>
  <c r="E131" i="14"/>
  <c r="F131" i="14"/>
  <c r="G131" i="14"/>
  <c r="D127" i="14"/>
  <c r="D126" i="14" s="1"/>
  <c r="C127" i="14"/>
  <c r="C126" i="14" s="1"/>
  <c r="H127" i="14"/>
  <c r="H126" i="14" s="1"/>
  <c r="E127" i="14"/>
  <c r="E126" i="14" s="1"/>
  <c r="H133" i="14"/>
  <c r="G133" i="14"/>
  <c r="G135" i="14"/>
  <c r="E135" i="14"/>
  <c r="B151" i="14" a="1"/>
  <c r="B151" i="14" s="1"/>
  <c r="B143" i="14" a="1"/>
  <c r="F143" i="14" s="1"/>
  <c r="B135" i="14"/>
  <c r="G127" i="14"/>
  <c r="G126" i="14" s="1"/>
  <c r="H135" i="14"/>
  <c r="B127" i="14"/>
  <c r="B126" i="14" s="1"/>
  <c r="C153" i="14"/>
  <c r="B145" i="14" a="1"/>
  <c r="B145" i="14" s="1"/>
  <c r="C137" i="14"/>
  <c r="B147" i="14" a="1"/>
  <c r="B147" i="14" s="1"/>
  <c r="D135" i="14"/>
  <c r="C135" i="14"/>
  <c r="B153" i="14"/>
  <c r="B149" i="14" a="1"/>
  <c r="F149" i="14" s="1"/>
  <c r="B133" i="14"/>
  <c r="E133" i="14"/>
  <c r="B129" i="14"/>
  <c r="B141" i="14" a="1"/>
  <c r="B141" i="14" s="1"/>
  <c r="B140" i="14" s="1"/>
  <c r="E129" i="14"/>
  <c r="F133" i="14"/>
  <c r="D133" i="14"/>
  <c r="H129" i="14"/>
  <c r="F129" i="14"/>
  <c r="D129" i="14"/>
  <c r="C129" i="14"/>
  <c r="H143" i="14" l="1"/>
  <c r="B163" i="14" a="1"/>
  <c r="C163" i="14" s="1"/>
  <c r="C151" i="14"/>
  <c r="D143" i="14"/>
  <c r="E143" i="14"/>
  <c r="B143" i="14"/>
  <c r="G143" i="14"/>
  <c r="C143" i="14"/>
  <c r="D145" i="14"/>
  <c r="G145" i="14"/>
  <c r="H145" i="14"/>
  <c r="C145" i="14"/>
  <c r="E145" i="14"/>
  <c r="F145" i="14"/>
  <c r="B155" i="14" a="1"/>
  <c r="D155" i="14" s="1"/>
  <c r="D154" i="14" s="1"/>
  <c r="B159" i="14" a="1"/>
  <c r="B159" i="14" s="1"/>
  <c r="D141" i="14"/>
  <c r="D140" i="14" s="1"/>
  <c r="F147" i="14"/>
  <c r="B157" i="14" a="1"/>
  <c r="G157" i="14" s="1"/>
  <c r="G149" i="14"/>
  <c r="B161" i="14" a="1"/>
  <c r="F161" i="14" s="1"/>
  <c r="E141" i="14"/>
  <c r="E140" i="14" s="1"/>
  <c r="G147" i="14"/>
  <c r="D149" i="14"/>
  <c r="E147" i="14"/>
  <c r="H147" i="14"/>
  <c r="H149" i="14"/>
  <c r="B165" i="14" a="1"/>
  <c r="C165" i="14" s="1"/>
  <c r="H141" i="14"/>
  <c r="H140" i="14" s="1"/>
  <c r="F141" i="14"/>
  <c r="F140" i="14" s="1"/>
  <c r="C147" i="14"/>
  <c r="D147" i="14"/>
  <c r="C149" i="14"/>
  <c r="B149" i="14"/>
  <c r="C141" i="14"/>
  <c r="C140" i="14" s="1"/>
  <c r="G141" i="14"/>
  <c r="G140" i="14" s="1"/>
  <c r="E149" i="14"/>
  <c r="E163" i="14" l="1"/>
  <c r="G163" i="14"/>
  <c r="F163" i="14"/>
  <c r="B163" i="14"/>
  <c r="D163" i="14"/>
  <c r="H163" i="14"/>
  <c r="C161" i="14"/>
  <c r="C155" i="14"/>
  <c r="C154" i="14" s="1"/>
  <c r="G155" i="14"/>
  <c r="G154" i="14" s="1"/>
  <c r="H155" i="14"/>
  <c r="H154" i="14" s="1"/>
  <c r="B155" i="14"/>
  <c r="B154" i="14" s="1"/>
  <c r="H161" i="14"/>
  <c r="E155" i="14"/>
  <c r="E154" i="14" s="1"/>
  <c r="F155" i="14"/>
  <c r="F154" i="14" s="1"/>
  <c r="B161" i="14"/>
  <c r="D159" i="14"/>
  <c r="H159" i="14"/>
  <c r="E159" i="14"/>
  <c r="F159" i="14"/>
  <c r="C159" i="14"/>
  <c r="G159" i="14"/>
  <c r="C157" i="14"/>
  <c r="H157" i="14"/>
  <c r="E157" i="14"/>
  <c r="B157" i="14"/>
  <c r="F157" i="14"/>
  <c r="D157" i="14"/>
  <c r="B165" i="14"/>
  <c r="D161" i="14"/>
  <c r="G161" i="14"/>
  <c r="E161" i="14"/>
</calcChain>
</file>

<file path=xl/sharedStrings.xml><?xml version="1.0" encoding="utf-8"?>
<sst xmlns="http://schemas.openxmlformats.org/spreadsheetml/2006/main" count="259" uniqueCount="160">
  <si>
    <t>LUNEDÌ</t>
  </si>
  <si>
    <t>Note:</t>
  </si>
  <si>
    <t>settembre</t>
  </si>
  <si>
    <t>Mezze penne integrali al pomodoro
Fusi di pollo al forno 
Spinaci 
Pane
Yogurt alla frutta</t>
  </si>
  <si>
    <t xml:space="preserve">Riso allo zafferano
Crescenza 
Insalata di carote
Pane
Frutta di stagione  </t>
  </si>
  <si>
    <t>Farfalle al pesto
Tortino alle erbette
Fagiolini in brasiera
Pane integrale
Frutta di stagione</t>
  </si>
  <si>
    <t xml:space="preserve">Pizza pomodoro
Prosciutto cotto
Insalata verde
Pane
Frutta di stagione </t>
  </si>
  <si>
    <t>Crema di legumi con orzo
Crocchette di pesce dorate
Zucchine al forno
Pane
Frutta di stagione</t>
  </si>
  <si>
    <t>Farfalle olio e parmigiano
Uovo sodo pastorizzato
Piselli e carote in umido 
Pane 
Budino/gelato</t>
  </si>
  <si>
    <t>Fusilli ragù di carne
Mozzarella/crescenza  
Insalata di pomodori
Pane
Frutta di stagione</t>
  </si>
  <si>
    <t>Passato di verdure con pasta 
Polpette di bovino in umido
Patate al forno
Pane
Frutta di stagione</t>
  </si>
  <si>
    <t>Fusilli all’olio 
Tortino di zucchine e menta
Fagiolini all’olio
 Pane
Frutta di stagione</t>
  </si>
  <si>
    <t>Mezze penne al pomodoro fresco e rucola
Merluzzo dorato
Erbette brasate
Pane
Yogurt alla frutta</t>
  </si>
  <si>
    <t>Crema di verdure e legumi 
Spezzatino di bovino in umido
Patate e carote al forno
Pane
Frutta di stagione</t>
  </si>
  <si>
    <t>Sedanini al pesto
Mozzarella
Insalata di pomodori
Pane
Frutta di stagione</t>
  </si>
  <si>
    <t>Mezze penne alla norma
Petto di pollo dorato 
 Spinaci all’olio
Pane
Frutta di stagione</t>
  </si>
  <si>
    <t>Riso al parmigiano
Bra/Raschera
Insalata di fagiolini
Pane
Macedonia di frutta fresca</t>
  </si>
  <si>
    <t>Gnocchetti sardi al ragù vegetale
Platessa al forno
Insalata di pomodori
Pane
Yogurt alla frutta</t>
  </si>
  <si>
    <t>Crema di verdure con farro 
Lonza di maiale al forno
Carote al rosmarino
Pane
Frutta di stagione</t>
  </si>
  <si>
    <t xml:space="preserve">  Conchiglie gratinate
Polpette di legumi
Zucchine in umido 
Pane
Frutta di stagione</t>
  </si>
  <si>
    <t>Mezze penne al pomodoro
Polpette di bovino 
Spinaci 
Pane
Frutta fresca</t>
  </si>
  <si>
    <t>Pizza pomodoro/focaccia
Affettato di tacchino
 Insalata verde
Pane
Frutta di stagione</t>
  </si>
  <si>
    <t>Pasta al pesto
Merluzzo dorato
Zucchine in umido 
Pane
Yogurt alla frutta</t>
  </si>
  <si>
    <t>Farfalle olio e parmigiano
Uovo sodo pastorizzato
Fagiolini all’olio
Pane
Frutta di stagione</t>
  </si>
  <si>
    <t>Pennette integrali al pomodoro e olive
Petto di pollo al limone
Insalata verde
Pane
Macedonia di frutta fresca</t>
  </si>
  <si>
    <t>Riso alla parmigiana
Platessa agli aromi
Carote all’olio
Pane
Budino/gelato</t>
  </si>
  <si>
    <t>Pizza al pomodoro/focaccia
Prosciutto cotto
Fagiolini in insalata
Pane 
Frutta fresca di stagione</t>
  </si>
  <si>
    <t xml:space="preserve">Passato di verdure e legumi
Merluzzo alla mediterranea
Patate prezzemolate 
Pane
Yogurt </t>
  </si>
  <si>
    <t>Mezze penne pomodoro fresco e rucola
Crocchette di verdure al forno
Piselli in umido 
Pane integrale
Frutta di stagione</t>
  </si>
  <si>
    <t>Risotto alle verdure
Spezzatino di tacchino
Carote all’olio
Pane
Frutta di stagione</t>
  </si>
  <si>
    <t>Sedanini al pesto
Primo sale
Insalata di pomodori
Pane
Frutta di stagione</t>
  </si>
  <si>
    <t>Mezze penne integrali al pomodoro e ricotta
Uovo sodo pastorizzato
Finocchi gratinati   
Pane
Frutta di stagione</t>
  </si>
  <si>
    <t>Crema di legumi
Petto di pollo al limone
Erbette brasate
Pane
Frutta di stagione</t>
  </si>
  <si>
    <t>Farfalle all’olio 
Primo sale
Carote brasate
Pane
Frutta di stagione</t>
  </si>
  <si>
    <t xml:space="preserve">Pizza al pomodoro/focaccia
Prosciutto cotto
Fagiolini brasati 
Pane
Frutta di stagione  </t>
  </si>
  <si>
    <t>Caserecce al pomodoro
Crocchette di merluzzo
Broccoli all’olio
Pane
Frutta di stagione</t>
  </si>
  <si>
    <t xml:space="preserve">Crema di verdura con orzo  
Petto di pollo alla pizzaiola  
Patate all’olio
Pane
Budino  </t>
  </si>
  <si>
    <t xml:space="preserve">Mezze penne al pesto
Polpette di ceci
 Finocchi in insalata
Pane
Macedonia di frutta fresca </t>
  </si>
  <si>
    <t>Minestra di patate e pasta
Mozzarella
Carote al vapore
Pane
Frutta di stagione</t>
  </si>
  <si>
    <t>Conchiglie alla parmigiana  
Uovo sodo pastorizzato
Piselli e carote stufati
Pane
Frutta di stagione</t>
  </si>
  <si>
    <t>Farfalle integrali al pomodoro
Arrosto di lonza
Spinaci al burro
Pane
Frutta di stagione</t>
  </si>
  <si>
    <t>Minestrina in brodo vegetale
Platessa dorata
Cavolfiori all’olio
Pane
Torta di mele</t>
  </si>
  <si>
    <t>Riso agli asparagi
Tomino
Insalata verde
Pane
Frutta di stagione</t>
  </si>
  <si>
    <t>Sedanini pomodoro e piselli 
Petto di tacchino alla pizzaiola
Fagiolini all’olio
Pane
Yogurt alla frutta</t>
  </si>
  <si>
    <t>Pizza pomodoro/focaccia
Raschera/Bra tenero
Spinaci all’olio
Pane
Frutta di stagione</t>
  </si>
  <si>
    <t xml:space="preserve">Penne al pomodoro e broccoli
Frittata alle verdure
Piselli all’olio
Pane
Macedonia di frutta fresca </t>
  </si>
  <si>
    <t>Passato di verdura con crostini
Polpette di bovino in umido
Patate al forno
Pane integrale
Yogurt alla frutta</t>
  </si>
  <si>
    <t xml:space="preserve">Riso al pomodoro
Petto di pollo dorato
Carote in insalata
Pane
Frutta di stagione </t>
  </si>
  <si>
    <t>Farfalle all’olio 
Primo sale
Fagiolini all’olio aromatizzato 
Pane
Frutta di stagione</t>
  </si>
  <si>
    <t>Minestrina in brodo vegetale
Petto di pollo al limone
Finocchi gratinati
Pane
Frutta di stagione</t>
  </si>
  <si>
    <t>Polenta
Bocconcini di bovino in umido
  Carote brasate
Pane
Frutta di stagione</t>
  </si>
  <si>
    <t>Pennette integrali al pomodoro e ricotta
Polpette di legumi
Insalata verde
Pane
Frutta di stagione</t>
  </si>
  <si>
    <t>Fusilli penne al pesto
Mozzarella
Insalata di fagiolini
Pane
Frutta di stagione</t>
  </si>
  <si>
    <t xml:space="preserve">   Pizza al pomodoro
Arrosto di tacchino olio e limone
Finocchi in insalata 
Pane
Frutta di stagione</t>
  </si>
  <si>
    <t>Crema di verdura con orzo
  Fusi di pollo alla cacciatora
Patate all’olio  
Pane
Torta margherita</t>
  </si>
  <si>
    <t>Crema di legumi
Tortino di spinaci
 Carote brasate
Pane
Macedonia di frutta fresca</t>
  </si>
  <si>
    <t>Mezze penne al pomodoro
Merluzzo al pomodoro
Broccoli all’olio
Pane
Frutta di stagione</t>
  </si>
  <si>
    <t>Gnocchetti sardi al pesto
Uovo sodo pastorizzato
Piselli e carote stufati
Pane
Frutta di stagione</t>
  </si>
  <si>
    <t>Minestrina in brodo vegetale
Platessa dorata
Patate e carote al forno
Pane
Frutta di stagione</t>
  </si>
  <si>
    <t>Sedanini al burro
Petto di pollo alla pizzaiola
Fagiolini brasati
Pane
Yogurt alla frutta</t>
  </si>
  <si>
    <t>Riso al pomodoro
Fusi di pollo al forno
Spinaci all’olio
Pane
Frutta di stagione</t>
  </si>
  <si>
    <t xml:space="preserve">Conchiglie alla parmigiana
Frittata alle verdure
Broccoli brasati
Pane
Frutta di stagione </t>
  </si>
  <si>
    <t xml:space="preserve">Pizza pomodoro/focaccia
Raschera/Bra tenero
Insalata di carote
Pane
Frutta di stagione </t>
  </si>
  <si>
    <t>Fusilli al pesto
Merluzzo dorato
Fagiolini in brasiera
Pane
Frutta di stagione</t>
  </si>
  <si>
    <t>Mezze penne alla norma  
Petto di tacchino al limone 
Costine al burro 
Pane
Frutta di stagione</t>
  </si>
  <si>
    <t>Fusilli all’olio
Raschera/Bra
Insalata verde
Pane
Frutta di stagione</t>
  </si>
  <si>
    <t>Passato di verdure con orzo   
Arrosto di bovino
Carote al rosmarino
Pane
Yogurt alla frutta</t>
  </si>
  <si>
    <t>Riso al parmigiano 
Polpette di legumi
Zucchine gratinate
Pane
Frutta di stagione</t>
  </si>
  <si>
    <t>Gnocchetti sardi al ragù vegetale
Platessa al forno
Fagiolini e pomodori in insalata
Pane
Macedonia di frutta fresca</t>
  </si>
  <si>
    <t>Passato di verdure con pasta 
Arrosto di lonza
Patate al forno
Pane
Frutta di stagione</t>
  </si>
  <si>
    <t>FESTA 
TUTTI I SANTI</t>
  </si>
  <si>
    <t>VACANZE NATALIZIE</t>
  </si>
  <si>
    <t>VACANZE PASQUALI</t>
  </si>
  <si>
    <t>FESTA DELLA LIBERAZIONE</t>
  </si>
  <si>
    <t>PONTE</t>
  </si>
  <si>
    <t>1° sett</t>
  </si>
  <si>
    <t>3° sett</t>
  </si>
  <si>
    <t>2° sett</t>
  </si>
  <si>
    <t>7° sett</t>
  </si>
  <si>
    <t>6° sett</t>
  </si>
  <si>
    <t>5° sett</t>
  </si>
  <si>
    <t>4° sett</t>
  </si>
  <si>
    <t>8° sett</t>
  </si>
  <si>
    <t>FESTA PATRONALE</t>
  </si>
  <si>
    <r>
      <rPr>
        <b/>
        <sz val="14"/>
        <color rgb="FFFF0000"/>
        <rFont val="Century Gothic"/>
        <family val="2"/>
      </rPr>
      <t>"</t>
    </r>
    <r>
      <rPr>
        <b/>
        <i/>
        <sz val="14"/>
        <color rgb="FFFF0000"/>
        <rFont val="Ink Free"/>
        <family val="4"/>
      </rPr>
      <t>BEN TORNATI in MENSA!</t>
    </r>
    <r>
      <rPr>
        <b/>
        <sz val="14"/>
        <color rgb="FFFF0000"/>
        <rFont val="Century Gothic"/>
        <family val="2"/>
      </rPr>
      <t xml:space="preserve">" </t>
    </r>
    <r>
      <rPr>
        <sz val="14"/>
        <color rgb="FFFFC000"/>
        <rFont val="Century Gothic"/>
        <family val="2"/>
      </rPr>
      <t>☀</t>
    </r>
    <r>
      <rPr>
        <sz val="14"/>
        <color theme="1"/>
        <rFont val="Century Gothic"/>
        <family val="2"/>
      </rPr>
      <t xml:space="preserve">
Pizza al pomodoro/focaccia
Prosciutto cotto
Insalata verde
Pane 
Gelato</t>
    </r>
  </si>
  <si>
    <r>
      <rPr>
        <sz val="14"/>
        <color theme="9" tint="0.39997558519241921"/>
        <rFont val="MV Boli"/>
      </rPr>
      <t>🍀</t>
    </r>
    <r>
      <rPr>
        <b/>
        <sz val="14"/>
        <color theme="9" tint="0.39997558519241921"/>
        <rFont val="MV Boli"/>
      </rPr>
      <t xml:space="preserve"> GIORNATA DELL'AIRC</t>
    </r>
    <r>
      <rPr>
        <b/>
        <sz val="14"/>
        <color theme="9" tint="0.39997558519241921"/>
        <rFont val="Microsoft PhagsPa"/>
        <family val="2"/>
      </rPr>
      <t xml:space="preserve"> </t>
    </r>
    <r>
      <rPr>
        <sz val="14"/>
        <color theme="9" tint="0.39997558519241921"/>
        <rFont val="MV Boli"/>
      </rPr>
      <t>🍀</t>
    </r>
    <r>
      <rPr>
        <sz val="14"/>
        <color theme="1"/>
        <rFont val="Century Gothic"/>
        <family val="2"/>
      </rPr>
      <t xml:space="preserve">
Pasta al ragù
Sformato di cavolfiore e formaggio
Insalata di finocchi
Pane
Torta di mele</t>
    </r>
  </si>
  <si>
    <r>
      <t>Caserecce al pomodoro
Pollo alla pizzaiola</t>
    </r>
    <r>
      <rPr>
        <b/>
        <i/>
        <sz val="14"/>
        <color theme="1"/>
        <rFont val="Century Gothic"/>
        <family val="2"/>
      </rPr>
      <t xml:space="preserve"> (variazione)</t>
    </r>
    <r>
      <rPr>
        <sz val="14"/>
        <color theme="1"/>
        <rFont val="Century Gothic"/>
        <family val="2"/>
      </rPr>
      <t xml:space="preserve">
Broccoli all’olio
Pane
Frutta di stagione</t>
    </r>
  </si>
  <si>
    <r>
      <rPr>
        <sz val="14"/>
        <color theme="9" tint="0.39997558519241921"/>
        <rFont val="MV Boli"/>
      </rPr>
      <t>🍀</t>
    </r>
    <r>
      <rPr>
        <b/>
        <sz val="14"/>
        <color theme="9" tint="0.39997558519241921"/>
        <rFont val="MV Boli"/>
      </rPr>
      <t xml:space="preserve"> GIORNATA DELLA MEMORIA </t>
    </r>
    <r>
      <rPr>
        <sz val="14"/>
        <color theme="9" tint="0.39997558519241921"/>
        <rFont val="MV Boli"/>
      </rPr>
      <t>🍀</t>
    </r>
    <r>
      <rPr>
        <sz val="14"/>
        <color theme="1"/>
        <rFont val="Century Gothic"/>
        <family val="2"/>
      </rPr>
      <t xml:space="preserve">
Pasta al pesto trapanese  
Platessa mediterrana
Patate all’olio
Pane
Budino  </t>
    </r>
  </si>
  <si>
    <r>
      <rPr>
        <b/>
        <i/>
        <sz val="14"/>
        <color rgb="FF00B050"/>
        <rFont val="Century Gothic"/>
        <family val="2"/>
      </rPr>
      <t xml:space="preserve">TERMINE ELEMENTARI
</t>
    </r>
    <r>
      <rPr>
        <sz val="14"/>
        <color theme="1"/>
        <rFont val="Century Gothic"/>
        <family val="2"/>
      </rPr>
      <t xml:space="preserve">
Sedanini al pesto
Primo sale
Insalata di pomodori
Pane
Frutta di stagione</t>
    </r>
  </si>
  <si>
    <t>Conchiglie gratinate                                             Polpette di legumi                                                Zucchine in umido                                                       Pane                                                                              Frutta di stagione</t>
  </si>
  <si>
    <t>Fusilli pomodoro e basilico
Mozzarella/crescenza
Insalata di pomodori
Pane
Frutta di stagione</t>
  </si>
  <si>
    <t>Mezze penne alla norma            Petto di tacchino al limone                       Costine al burro
Pane 
Frutta fresca di stagione</t>
  </si>
  <si>
    <t>Fusilli olio
Bra/Raschera
Insalata verde
Pane
Frutta di stagione</t>
  </si>
  <si>
    <t>Riso al parmigiano
Polpette di legumi
Zucchine gratinate
Pane
Frutta di stagione</t>
  </si>
  <si>
    <t>1° sett invernale</t>
  </si>
  <si>
    <t>Riso al pomodoro
Fusi di pollo al forno
Spinaci olio
Pane
Frutta di stagione</t>
  </si>
  <si>
    <t>Conchiglie alla prmigiana
Frittata alle verdure
Broccoli brasati
Pane
Frutta di stagione</t>
  </si>
  <si>
    <t>Pizza pomodoro/focaccia
Raschera/Bra tenero
Insalata di carote
Pane
Frutta di stagione</t>
  </si>
  <si>
    <t>Fusilli al pesto
Merluzzo dorato
Fagiolini in brasiera
Pane
Frutta fresca di stagione</t>
  </si>
  <si>
    <t>Polenta
Bocconcini di bovini in umido
Fagiolini olio aromatizzato
Pane
Frutta di stagione</t>
  </si>
  <si>
    <t>Riso con vellutata di zucca
Platessa alla mediterranea
Insalata tricolore(verde,finocchi e carote)
Pane
Budino</t>
  </si>
  <si>
    <t>Mezze penne integrali pomodoro e ricotta
Uovo sodo pastorizzato
Finocchi gratinati
Pane 
Frutta di stagione</t>
  </si>
  <si>
    <t xml:space="preserve">Farfalle olio
Primo sale
Carote brasate
Pane
Frutta di stagione </t>
  </si>
  <si>
    <t>2° sett estivo</t>
  </si>
  <si>
    <t>Pizza pomodoro/Focaccia 
Prosciutto cotto
Fagiolini brasati
Pane
Frutta di stagione</t>
  </si>
  <si>
    <t>Caserecce al pomodoro
Crocchette di merluzzo
Broccoli olio
Pane
Frutta di stagione</t>
  </si>
  <si>
    <t>Crema di verdura con orzo
Petto di pollo alla pizzaiola
Patate olio
Pane
Budino</t>
  </si>
  <si>
    <t>Mezze penne al pesto
Polpette di ceci
  Finocchi in insalata
Pane
Macedonia di frutta fresca</t>
  </si>
  <si>
    <t>Conchiglie alla parmigiana
Uovo sodo pastorizzato
Piselli e carote stufate
Pane
Frutta di stagione</t>
  </si>
  <si>
    <t xml:space="preserve">  Riso agli asparagi
Tomino
Insalata verde
Pane
Frutta di stagione</t>
  </si>
  <si>
    <t>Farfalle integrali al pomodoro
Arrosto di lonza
 Spinaci al burro
Pane
Frutta fresca di stagione</t>
  </si>
  <si>
    <t xml:space="preserve">  Sedanini pomodoro e piselli                                    Petto di tacchino alla pizzaiola                       Fagiolini olio                  
Pane
Yogurt</t>
  </si>
  <si>
    <t>Pizza al pomodoro/Focaccia
Bra/Raschera
Spnaci olio
Pane
Frutta di stagione</t>
  </si>
  <si>
    <t>Penne al pomodoro e broccoli
Frittata alle verdure
Piselli olio
Pane
Macedonia di frutta fresca</t>
  </si>
  <si>
    <t>Riso al pomodoro
Petto di pollo dorato
Carote in insalata
Pane
Frutta di stagione</t>
  </si>
  <si>
    <t>Fusilli al pesto
Merluzzo dorato
Fagiolini brasati
Pane
Yfrutta di stagione</t>
  </si>
  <si>
    <t>Farfalle olio
Primo sale
Fagiolini all’olio aromatizzato
Pane
Frutta di stagione</t>
  </si>
  <si>
    <t xml:space="preserve">Minestrina in brodo vegetale
Petto di pollo al limone
Finocchi gratinati
Pane
Frutta di stagione </t>
  </si>
  <si>
    <t>Riso con vellutata di zucca                                            Platessa alla mediterranea                                                 Insalata tricolore(verde, finocchi e carote)
Pane
Budino</t>
  </si>
  <si>
    <t xml:space="preserve">Polenta
Bocconcini in umido
Carote brasate
Pane
Frutta di stagione </t>
  </si>
  <si>
    <t>Penne integrali pomodoro e ricotta
Polpette di legumi
Insalata verde
Pane
Frutta di stagione</t>
  </si>
  <si>
    <t>Fusilli/penne al pesto          Mozzarella                                Insalata di fagiolini
Pane
Frutta di stagione</t>
  </si>
  <si>
    <t>Mezze penne al pomodoro
Merluzzo al pomodoro
Broccolio olio
Pane
Frutta di stagione</t>
  </si>
  <si>
    <t>Crema di legumi                                                                       
Tortino di spinacI  
 Carote brasate
Pane
Macedonia di frutta fresca</t>
  </si>
  <si>
    <t xml:space="preserve">Fusilli al pesto
Merluzzo dorato
Broccoli olio
Pane
Frutta di stagione </t>
  </si>
  <si>
    <t xml:space="preserve">
🎉 MENU' DI CARNEVALE 🎈
Fusilli arlecchino
Platessa alla mediterranea
Insalata tricolore (verde, finocchi e carote)
Pane
Bugie</t>
  </si>
  <si>
    <t>Fusilli/penne al pesto 
Mozzarella
Insalata di fagiolini
Pane
Frutta di stagione</t>
  </si>
  <si>
    <t xml:space="preserve">Pizza pomodoro
Arrosto di tacchino olio e limone
Finocchi in insalata
Pane
Frutta di stagione </t>
  </si>
  <si>
    <t>Riso agli asparagi
Tomino
Insalata verde
Pane
Frutta fresca di stagione</t>
  </si>
  <si>
    <t>VACANZE CARNEVALE</t>
  </si>
  <si>
    <t>Riso al pomodoro
Petto di pollo dorato
Carote in insalata
Pane 
Frutta di stagione</t>
  </si>
  <si>
    <t>Fusilli al pesto
Merluzzo dorato
Fagiolini in brasiera
Pane 
Frutta di stagione</t>
  </si>
  <si>
    <t>✈️ MENU' PIEMONTESE 🚗
Pasta integrale pomodoro e ricotta
Lonza alle castagne
Spinaci al burro 
Pane
Budino al cacao</t>
  </si>
  <si>
    <t>✈️ MENU' FRIULANO 🚗
Pasta panna e speck
Frico
Fagiolini in brasiera
Pane integrale
Budino</t>
  </si>
  <si>
    <t>1° sett ESTIVO</t>
  </si>
  <si>
    <t>Farfalle al pesto
Tortino alle erbette
Fagiolini in brasiera
Pane
Frutta di stagione</t>
  </si>
  <si>
    <t>Pizza al pomodoro
Prosciutto cotto
Insalata verde
Pane
Frutta di stagione</t>
  </si>
  <si>
    <t>Passato di verdure con pasta
Polpette do bovino in umido
Patate al forno
Pane
Frutta di stagione</t>
  </si>
  <si>
    <t>FESTA DEI LAVORATORI</t>
  </si>
  <si>
    <t>Riso alla parmigiana
Platessa agli aromi
Carote olio
Pane
Budino/gelato</t>
  </si>
  <si>
    <t>Fusilli pomodoro e basilico
Mozzarella/Crescenza
Insalatadi pomodori
Pane
Frutta di stagione</t>
  </si>
  <si>
    <t>☀ MENU' DI FINE ANNO! ⛵
Pizza margherita
Prosciutto cotto
Pomodori in insalata
Pane 
Gelato</t>
  </si>
  <si>
    <r>
      <rPr>
        <sz val="14"/>
        <color theme="1"/>
        <rFont val="Century Gothic"/>
        <family val="2"/>
      </rPr>
      <t xml:space="preserve">
</t>
    </r>
    <r>
      <rPr>
        <sz val="14"/>
        <color rgb="FFFF0000"/>
        <rFont val="Century Gothic"/>
        <family val="2"/>
      </rPr>
      <t>FESTA DELLA REPUBBLICA</t>
    </r>
  </si>
  <si>
    <r>
      <rPr>
        <b/>
        <i/>
        <sz val="14"/>
        <color rgb="FF00B050"/>
        <rFont val="Century Gothic"/>
        <family val="2"/>
      </rPr>
      <t xml:space="preserve">TERMINE INFANZIE
</t>
    </r>
    <r>
      <rPr>
        <sz val="14"/>
        <color theme="1"/>
        <rFont val="Century Gothic"/>
        <family val="2"/>
      </rPr>
      <t xml:space="preserve">
Riso al pomodoro
Platessa agli aromi
Carote olio
Pane
Frutta fresca</t>
    </r>
  </si>
  <si>
    <t>Riso al parmigiano
Bra/Raschera
Insalata di fagiolinio
Pane
Macedonia di frutta fresca</t>
  </si>
  <si>
    <t>Priso al pomodoro
Platessa agli aromi
Carote olio
Pane
Frutta fresca</t>
  </si>
  <si>
    <t>Pennette pomodoro e olive
Petto di tacchino al limonre
Insalata verde
Pane
Macedonia di frutta</t>
  </si>
  <si>
    <t xml:space="preserve">Pizza al pomodoro
 Arrosto di tacchino olio e limone
 Finocchi in insalata
Pane
Frutta di stagione </t>
  </si>
  <si>
    <r>
      <t xml:space="preserve">Riso con vellutata di zucca
</t>
    </r>
    <r>
      <rPr>
        <b/>
        <sz val="14"/>
        <color theme="1"/>
        <rFont val="Century Gothic"/>
        <family val="2"/>
      </rPr>
      <t>Prosciutto cotto (variazione)</t>
    </r>
    <r>
      <rPr>
        <sz val="14"/>
        <color theme="1"/>
        <rFont val="Century Gothic"/>
        <family val="2"/>
      </rPr>
      <t xml:space="preserve">
Insalata tricolore 
(verde, finocchi e carote)
Pane
</t>
    </r>
    <r>
      <rPr>
        <b/>
        <sz val="14"/>
        <color theme="1"/>
        <rFont val="Century Gothic"/>
        <family val="2"/>
      </rPr>
      <t>Frutta di stagione (variazione)</t>
    </r>
  </si>
  <si>
    <t>Crema di verdure con orzo
Fusi di pollo alla cacciatora
Patate olio
Pane
Torta margherita</t>
  </si>
  <si>
    <r>
      <rPr>
        <sz val="14"/>
        <color rgb="FF00B050"/>
        <rFont val="Comic Sans MS"/>
        <family val="4"/>
      </rPr>
      <t>✈️</t>
    </r>
    <r>
      <rPr>
        <b/>
        <sz val="14"/>
        <color rgb="FF00B050"/>
        <rFont val="Comic Sans MS"/>
        <family val="4"/>
      </rPr>
      <t xml:space="preserve"> MENU' EMILIANO </t>
    </r>
    <r>
      <rPr>
        <sz val="14"/>
        <color rgb="FF00B050"/>
        <rFont val="Comic Sans MS"/>
        <family val="4"/>
      </rPr>
      <t>🚗</t>
    </r>
    <r>
      <rPr>
        <sz val="14"/>
        <color theme="1"/>
        <rFont val="Century Gothic"/>
        <family val="2"/>
      </rPr>
      <t xml:space="preserve">
TORTELLINI IN BRODO
ERBAZZONE(TORTA SALATA CON BIETE UOVA E FORMAGGIO)
FINOCCHI IN INSALATA
Pane
Gelato</t>
    </r>
  </si>
  <si>
    <t>🦇  MENU' DI HALLOWEEN 🎃
Gnocchi alla zucca, burro e salvia
NUGGEST DI POLLO
Fagiolini all’olio aromatizzato
Pane
Budino alla vaniglia</t>
  </si>
  <si>
    <r>
      <rPr>
        <sz val="14"/>
        <color theme="6"/>
        <rFont val="Comic Sans MS"/>
        <family val="4"/>
      </rPr>
      <t>✈️ MENU' PIEMONTESE 🚗</t>
    </r>
    <r>
      <rPr>
        <sz val="14"/>
        <color rgb="FFFFC000"/>
        <rFont val="Comic Sans MS"/>
        <family val="4"/>
      </rPr>
      <t>🎈</t>
    </r>
    <r>
      <rPr>
        <sz val="14"/>
        <color theme="1"/>
        <rFont val="Century Gothic"/>
        <family val="2"/>
      </rPr>
      <t xml:space="preserve">
AGNOLOTTI AL SUGO D'ARROSTO
STRACOTTTO
Patate PREZZEMOLATE
Pane integrale
Canestrelli</t>
    </r>
  </si>
  <si>
    <r>
      <t>Polenta
Bocconcini tacchino in umido</t>
    </r>
    <r>
      <rPr>
        <b/>
        <sz val="14"/>
        <color theme="1"/>
        <rFont val="Century Gothic"/>
        <family val="2"/>
      </rPr>
      <t>(variazione)</t>
    </r>
    <r>
      <rPr>
        <sz val="14"/>
        <color theme="1"/>
        <rFont val="Century Gothic"/>
        <family val="2"/>
      </rPr>
      <t xml:space="preserve">
  Carote brasate
Pane
Frutta di stagione</t>
    </r>
  </si>
  <si>
    <r>
      <rPr>
        <sz val="14"/>
        <color theme="9" tint="0.39997558519241921"/>
        <rFont val="MV Boli"/>
      </rPr>
      <t xml:space="preserve">🍀 </t>
    </r>
    <r>
      <rPr>
        <b/>
        <sz val="14"/>
        <color theme="9" tint="0.39997558519241921"/>
        <rFont val="MV Boli"/>
      </rPr>
      <t xml:space="preserve">SETTIMANA della CELIACHIA </t>
    </r>
    <r>
      <rPr>
        <sz val="14"/>
        <color theme="9" tint="0.39997558519241921"/>
        <rFont val="MV Boli"/>
      </rPr>
      <t>🍀</t>
    </r>
    <r>
      <rPr>
        <sz val="14"/>
        <color theme="1"/>
        <rFont val="Century Gothic"/>
        <family val="2"/>
      </rPr>
      <t xml:space="preserve">
Riso alla contadina 
HAMBURGER/SALSICCIA POLLO TACCHINO
Fagiolini all’olio
Gallette di riso / mais
Gelato</t>
    </r>
  </si>
  <si>
    <r>
      <rPr>
        <b/>
        <sz val="14"/>
        <color rgb="FF00B050"/>
        <rFont val="Comic Sans MS"/>
        <family val="4"/>
      </rPr>
      <t xml:space="preserve"> </t>
    </r>
    <r>
      <rPr>
        <sz val="14"/>
        <color rgb="FF00B050"/>
        <rFont val="Comic Sans MS"/>
        <family val="4"/>
      </rPr>
      <t>✈️</t>
    </r>
    <r>
      <rPr>
        <b/>
        <sz val="14"/>
        <color rgb="FF00B050"/>
        <rFont val="Comic Sans MS"/>
        <family val="4"/>
      </rPr>
      <t xml:space="preserve"> MENU' GRECO </t>
    </r>
    <r>
      <rPr>
        <sz val="14"/>
        <color rgb="FF00B050"/>
        <rFont val="Comic Sans MS"/>
        <family val="4"/>
      </rPr>
      <t>🚗</t>
    </r>
    <r>
      <rPr>
        <sz val="14"/>
        <color theme="1"/>
        <rFont val="Century Gothic"/>
        <family val="2"/>
      </rPr>
      <t xml:space="preserve">
Pasta alla Greca 
</t>
    </r>
    <r>
      <rPr>
        <i/>
        <sz val="14"/>
        <color theme="1"/>
        <rFont val="Century Gothic"/>
        <family val="2"/>
      </rPr>
      <t>(pomodoro, melanzane, olive)</t>
    </r>
    <r>
      <rPr>
        <sz val="14"/>
        <color theme="1"/>
        <rFont val="Century Gothic"/>
        <family val="2"/>
      </rPr>
      <t xml:space="preserve">
Fusi di pollo alla cacciatora
Patate all’olio  
Pane
Yogurt alla frutta</t>
    </r>
  </si>
  <si>
    <r>
      <rPr>
        <sz val="14"/>
        <color rgb="FFFF0000"/>
        <rFont val="MV Boli"/>
      </rPr>
      <t>⛄</t>
    </r>
    <r>
      <rPr>
        <sz val="14"/>
        <color rgb="FF00B050"/>
        <rFont val="MV Boli"/>
      </rPr>
      <t>🎄</t>
    </r>
    <r>
      <rPr>
        <sz val="14"/>
        <color rgb="FFFF0000"/>
        <rFont val="MV Boli"/>
      </rPr>
      <t xml:space="preserve"> </t>
    </r>
    <r>
      <rPr>
        <b/>
        <sz val="14"/>
        <color rgb="FFFF0000"/>
        <rFont val="MV Boli"/>
      </rPr>
      <t xml:space="preserve">MENU' DI NATALE </t>
    </r>
    <r>
      <rPr>
        <sz val="14"/>
        <color rgb="FF00B050"/>
        <rFont val="MV Boli"/>
      </rPr>
      <t>🎄</t>
    </r>
    <r>
      <rPr>
        <sz val="14"/>
        <color rgb="FFFF0000"/>
        <rFont val="MV Boli"/>
      </rPr>
      <t>⛄</t>
    </r>
    <r>
      <rPr>
        <sz val="14"/>
        <color theme="1"/>
        <rFont val="Century Gothic"/>
        <family val="2"/>
      </rPr>
      <t xml:space="preserve">
PASTA PASTICCIATA
SPEZZATINO DI BOVINO IN UMIDO
PATATE FORNO/PREZZEMOLATE
Pane integrale
Pandoro</t>
    </r>
  </si>
  <si>
    <r>
      <rPr>
        <sz val="14"/>
        <color rgb="FF00B050"/>
        <rFont val="Comic Sans MS"/>
        <family val="4"/>
      </rPr>
      <t>✈️</t>
    </r>
    <r>
      <rPr>
        <b/>
        <sz val="14"/>
        <color rgb="FF00B050"/>
        <rFont val="Comic Sans MS"/>
        <family val="4"/>
      </rPr>
      <t xml:space="preserve"> MENU' VENETO </t>
    </r>
    <r>
      <rPr>
        <sz val="14"/>
        <color rgb="FF00B050"/>
        <rFont val="Comic Sans MS"/>
        <family val="4"/>
      </rPr>
      <t>🚗</t>
    </r>
    <r>
      <rPr>
        <sz val="14"/>
        <color theme="1"/>
        <rFont val="Century Gothic"/>
        <family val="2"/>
      </rPr>
      <t xml:space="preserve">
POLENTA AL POMODORO
PESCE ALLA VICENTINA
PATATE ALL'OLIO
Pane
Budino</t>
    </r>
  </si>
  <si>
    <t>✈️ MENU' DI PASQUA 🚗
TORTA PASQUALINA
TIR DI VERDURE(PATATE,CAROTE,PISELLI)
Pane integrale
Colomba</t>
  </si>
  <si>
    <r>
      <rPr>
        <sz val="14"/>
        <color rgb="FF00B050"/>
        <rFont val="Comic Sans MS"/>
        <family val="4"/>
      </rPr>
      <t>✈️</t>
    </r>
    <r>
      <rPr>
        <b/>
        <sz val="14"/>
        <color rgb="FF00B050"/>
        <rFont val="Comic Sans MS"/>
        <family val="4"/>
      </rPr>
      <t xml:space="preserve"> MENU' PIEMONTESE </t>
    </r>
    <r>
      <rPr>
        <sz val="14"/>
        <color rgb="FF00B050"/>
        <rFont val="Comic Sans MS"/>
        <family val="4"/>
      </rPr>
      <t>🚗</t>
    </r>
    <r>
      <rPr>
        <sz val="14"/>
        <color theme="1"/>
        <rFont val="Century Gothic"/>
        <family val="2"/>
      </rPr>
      <t xml:space="preserve">
Gnocchi pomodoro  e rucola
BOCCONCINI DI TACCHINO 
Piselli all'olio
Pane 
Canestrelli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</si>
</sst>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52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4"/>
      <color theme="1"/>
      <name val="Trebuchet MS"/>
      <family val="2"/>
      <scheme val="minor"/>
    </font>
    <font>
      <sz val="9"/>
      <name val="Century Gothic"/>
      <family val="2"/>
    </font>
    <font>
      <b/>
      <i/>
      <sz val="14"/>
      <color rgb="FF00B050"/>
      <name val="Century Gothic"/>
      <family val="2"/>
    </font>
    <font>
      <b/>
      <sz val="14"/>
      <color theme="0"/>
      <name val="Arial"/>
      <family val="2"/>
      <scheme val="major"/>
    </font>
    <font>
      <sz val="14"/>
      <color theme="4" tint="-0.24994659260841701"/>
      <name val="Trebuchet MS"/>
      <family val="2"/>
      <scheme val="minor"/>
    </font>
    <font>
      <sz val="14"/>
      <name val="Trebuchet MS"/>
      <family val="2"/>
      <scheme val="minor"/>
    </font>
    <font>
      <sz val="14"/>
      <color theme="1"/>
      <name val="Century Gothic"/>
      <family val="2"/>
    </font>
    <font>
      <sz val="14"/>
      <color theme="1"/>
      <name val="Arial"/>
      <family val="2"/>
      <scheme val="major"/>
    </font>
    <font>
      <sz val="14"/>
      <name val="Century Gothic"/>
      <family val="2"/>
    </font>
    <font>
      <b/>
      <sz val="14"/>
      <color rgb="FFFF0000"/>
      <name val="Century Gothic"/>
      <family val="2"/>
    </font>
    <font>
      <b/>
      <i/>
      <sz val="14"/>
      <color rgb="FFFF0000"/>
      <name val="Ink Free"/>
      <family val="4"/>
    </font>
    <font>
      <sz val="14"/>
      <color rgb="FFFFC000"/>
      <name val="Century Gothic"/>
      <family val="2"/>
    </font>
    <font>
      <sz val="14"/>
      <color theme="1"/>
      <name val="Century Gothic"/>
      <family val="4"/>
    </font>
    <font>
      <sz val="14"/>
      <color rgb="FF00B050"/>
      <name val="Comic Sans MS"/>
      <family val="4"/>
    </font>
    <font>
      <b/>
      <sz val="14"/>
      <color rgb="FF00B050"/>
      <name val="Comic Sans MS"/>
      <family val="4"/>
    </font>
    <font>
      <sz val="14"/>
      <color rgb="FFFF0000"/>
      <name val="Century Gothic"/>
      <family val="2"/>
    </font>
    <font>
      <sz val="14"/>
      <color theme="9" tint="0.39997558519241921"/>
      <name val="MV Boli"/>
    </font>
    <font>
      <b/>
      <sz val="14"/>
      <color theme="9" tint="0.39997558519241921"/>
      <name val="MV Boli"/>
    </font>
    <font>
      <b/>
      <sz val="14"/>
      <color theme="9" tint="0.39997558519241921"/>
      <name val="Microsoft PhagsPa"/>
      <family val="2"/>
    </font>
    <font>
      <i/>
      <sz val="14"/>
      <color theme="1"/>
      <name val="Century Gothic"/>
      <family val="2"/>
    </font>
    <font>
      <sz val="14"/>
      <color rgb="FFFF0000"/>
      <name val="MV Boli"/>
    </font>
    <font>
      <sz val="14"/>
      <color rgb="FF00B050"/>
      <name val="MV Boli"/>
    </font>
    <font>
      <b/>
      <sz val="14"/>
      <color rgb="FFFF0000"/>
      <name val="MV Boli"/>
    </font>
    <font>
      <sz val="14"/>
      <color theme="6"/>
      <name val="Comic Sans MS"/>
      <family val="4"/>
    </font>
    <font>
      <sz val="14"/>
      <color rgb="FFFFC000"/>
      <name val="Comic Sans MS"/>
      <family val="4"/>
    </font>
    <font>
      <b/>
      <i/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2" applyNumberFormat="0" applyAlignment="0" applyProtection="0"/>
    <xf numFmtId="0" fontId="20" fillId="12" borderId="13" applyNumberFormat="0" applyAlignment="0" applyProtection="0"/>
    <xf numFmtId="0" fontId="21" fillId="12" borderId="12" applyNumberFormat="0" applyAlignment="0" applyProtection="0"/>
    <xf numFmtId="0" fontId="22" fillId="0" borderId="14" applyNumberFormat="0" applyFill="0" applyAlignment="0" applyProtection="0"/>
    <xf numFmtId="0" fontId="4" fillId="13" borderId="15" applyNumberFormat="0" applyAlignment="0" applyProtection="0"/>
    <xf numFmtId="0" fontId="23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7" borderId="3" xfId="10" applyAlignment="1">
      <alignment horizontal="center"/>
    </xf>
    <xf numFmtId="0" fontId="10" fillId="6" borderId="3" xfId="11" applyAlignment="1">
      <alignment horizontal="center"/>
    </xf>
    <xf numFmtId="167" fontId="25" fillId="0" borderId="9" xfId="5" applyNumberFormat="1" applyFont="1" applyFill="1" applyAlignment="1">
      <alignment horizontal="center" wrapText="1"/>
    </xf>
    <xf numFmtId="0" fontId="12" fillId="0" borderId="6" xfId="6" applyNumberFormat="1" applyFill="1" applyAlignment="1">
      <alignment horizontal="center" wrapText="1"/>
    </xf>
    <xf numFmtId="0" fontId="12" fillId="0" borderId="5" xfId="6" applyNumberFormat="1" applyFill="1" applyBorder="1" applyAlignment="1">
      <alignment horizontal="center" wrapText="1"/>
    </xf>
    <xf numFmtId="0" fontId="12" fillId="0" borderId="11" xfId="6" applyNumberFormat="1" applyFill="1" applyBorder="1" applyAlignment="1">
      <alignment horizontal="center" wrapText="1"/>
    </xf>
    <xf numFmtId="166" fontId="9" fillId="0" borderId="9" xfId="5" applyFill="1" applyAlignment="1">
      <alignment horizontal="center" wrapText="1"/>
    </xf>
    <xf numFmtId="166" fontId="12" fillId="2" borderId="6" xfId="6" applyFill="1" applyAlignment="1">
      <alignment horizontal="center" wrapText="1"/>
    </xf>
    <xf numFmtId="166" fontId="9" fillId="0" borderId="4" xfId="5" applyFill="1" applyBorder="1" applyAlignment="1">
      <alignment horizontal="center" wrapText="1"/>
    </xf>
    <xf numFmtId="0" fontId="12" fillId="0" borderId="7" xfId="6" applyNumberFormat="1" applyFill="1" applyBorder="1" applyAlignment="1">
      <alignment horizontal="center" wrapText="1"/>
    </xf>
    <xf numFmtId="0" fontId="26" fillId="0" borderId="0" xfId="0" applyFont="1" applyAlignment="1">
      <alignment horizontal="right" vertical="center" textRotation="90"/>
    </xf>
    <xf numFmtId="0" fontId="28" fillId="6" borderId="0" xfId="9" applyFont="1">
      <alignment horizontal="center"/>
    </xf>
    <xf numFmtId="0" fontId="30" fillId="2" borderId="0" xfId="0" applyFont="1" applyFill="1" applyAlignment="1">
      <alignment horizontal="center"/>
    </xf>
    <xf numFmtId="0" fontId="28" fillId="7" borderId="3" xfId="10" applyFont="1" applyAlignment="1">
      <alignment horizontal="center"/>
    </xf>
    <xf numFmtId="0" fontId="28" fillId="6" borderId="3" xfId="11" applyFont="1" applyAlignment="1">
      <alignment horizontal="center"/>
    </xf>
    <xf numFmtId="167" fontId="31" fillId="36" borderId="9" xfId="5" applyNumberFormat="1" applyFont="1" applyFill="1" applyAlignment="1">
      <alignment horizontal="center" wrapText="1"/>
    </xf>
    <xf numFmtId="0" fontId="32" fillId="0" borderId="6" xfId="6" applyNumberFormat="1" applyFont="1" applyFill="1" applyAlignment="1">
      <alignment horizontal="center" wrapText="1"/>
    </xf>
    <xf numFmtId="167" fontId="31" fillId="36" borderId="9" xfId="5" applyNumberFormat="1" applyFont="1" applyFill="1" applyAlignment="1">
      <alignment horizontal="center" vertical="center" wrapText="1"/>
    </xf>
    <xf numFmtId="0" fontId="31" fillId="0" borderId="6" xfId="6" applyNumberFormat="1" applyFont="1" applyFill="1" applyAlignment="1">
      <alignment horizontal="center" vertical="center" wrapText="1"/>
    </xf>
    <xf numFmtId="167" fontId="33" fillId="36" borderId="9" xfId="5" applyNumberFormat="1" applyFont="1" applyFill="1" applyAlignment="1">
      <alignment horizontal="center" vertical="center" wrapText="1"/>
    </xf>
    <xf numFmtId="167" fontId="31" fillId="38" borderId="9" xfId="5" applyNumberFormat="1" applyFont="1" applyFill="1" applyAlignment="1">
      <alignment horizontal="center" vertical="center" wrapText="1"/>
    </xf>
    <xf numFmtId="166" fontId="25" fillId="0" borderId="9" xfId="5" applyFont="1" applyFill="1" applyAlignment="1">
      <alignment horizontal="center" wrapText="1"/>
    </xf>
    <xf numFmtId="0" fontId="30" fillId="2" borderId="0" xfId="0" applyFont="1" applyFill="1" applyBorder="1" applyAlignment="1">
      <alignment horizontal="center"/>
    </xf>
    <xf numFmtId="167" fontId="33" fillId="38" borderId="9" xfId="5" applyNumberFormat="1" applyFont="1" applyFill="1" applyAlignment="1">
      <alignment horizontal="center" vertical="center" wrapText="1"/>
    </xf>
    <xf numFmtId="0" fontId="37" fillId="0" borderId="6" xfId="6" applyNumberFormat="1" applyFont="1" applyFill="1" applyAlignment="1">
      <alignment horizontal="center" vertical="center" wrapText="1"/>
    </xf>
    <xf numFmtId="167" fontId="31" fillId="35" borderId="9" xfId="5" applyNumberFormat="1" applyFont="1" applyFill="1" applyAlignment="1">
      <alignment horizontal="center" vertical="center" wrapText="1"/>
    </xf>
    <xf numFmtId="0" fontId="40" fillId="37" borderId="6" xfId="6" applyNumberFormat="1" applyFont="1" applyFill="1" applyAlignment="1">
      <alignment horizontal="center" vertical="center" wrapText="1"/>
    </xf>
    <xf numFmtId="167" fontId="31" fillId="35" borderId="9" xfId="5" applyNumberFormat="1" applyFont="1" applyFill="1" applyAlignment="1">
      <alignment horizontal="center" wrapText="1"/>
    </xf>
    <xf numFmtId="0" fontId="30" fillId="0" borderId="0" xfId="0" applyFont="1" applyAlignment="1">
      <alignment horizontal="center"/>
    </xf>
    <xf numFmtId="0" fontId="32" fillId="0" borderId="6" xfId="6" applyNumberFormat="1" applyFont="1" applyFill="1" applyAlignment="1">
      <alignment horizontal="left" wrapText="1"/>
    </xf>
    <xf numFmtId="167" fontId="31" fillId="39" borderId="9" xfId="5" applyNumberFormat="1" applyFont="1" applyFill="1" applyAlignment="1">
      <alignment horizontal="center" vertical="center" wrapText="1"/>
    </xf>
    <xf numFmtId="0" fontId="31" fillId="40" borderId="6" xfId="6" applyNumberFormat="1" applyFont="1" applyFill="1" applyAlignment="1">
      <alignment horizontal="center" vertical="center" wrapText="1"/>
    </xf>
    <xf numFmtId="0" fontId="31" fillId="41" borderId="6" xfId="6" applyNumberFormat="1" applyFont="1" applyFill="1" applyAlignment="1">
      <alignment horizontal="center" vertical="center" wrapText="1"/>
    </xf>
    <xf numFmtId="0" fontId="31" fillId="40" borderId="6" xfId="6" applyNumberFormat="1" applyFont="1" applyFill="1" applyAlignment="1">
      <alignment horizontal="left" vertical="center" wrapText="1"/>
    </xf>
    <xf numFmtId="0" fontId="31" fillId="40" borderId="6" xfId="6" applyNumberFormat="1" applyFont="1" applyFill="1" applyAlignment="1">
      <alignment vertical="center" wrapText="1"/>
    </xf>
    <xf numFmtId="0" fontId="40" fillId="42" borderId="6" xfId="6" applyNumberFormat="1" applyFont="1" applyFill="1" applyAlignment="1">
      <alignment horizontal="center" vertical="center" wrapText="1"/>
    </xf>
    <xf numFmtId="0" fontId="33" fillId="40" borderId="6" xfId="6" applyNumberFormat="1" applyFont="1" applyFill="1" applyAlignment="1">
      <alignment horizontal="center" vertical="center" wrapText="1"/>
    </xf>
    <xf numFmtId="0" fontId="31" fillId="42" borderId="6" xfId="6" applyNumberFormat="1" applyFont="1" applyFill="1" applyAlignment="1">
      <alignment horizontal="center" vertical="center" wrapText="1"/>
    </xf>
    <xf numFmtId="0" fontId="33" fillId="0" borderId="6" xfId="6" applyNumberFormat="1" applyFont="1" applyFill="1" applyAlignment="1">
      <alignment horizontal="center" vertical="center" wrapText="1"/>
    </xf>
    <xf numFmtId="0" fontId="31" fillId="37" borderId="6" xfId="6" applyNumberFormat="1" applyFont="1" applyFill="1" applyAlignment="1">
      <alignment horizontal="center" vertical="center" wrapText="1"/>
    </xf>
    <xf numFmtId="167" fontId="33" fillId="35" borderId="9" xfId="5" applyNumberFormat="1" applyFont="1" applyFill="1" applyAlignment="1">
      <alignment horizontal="center" vertical="center" wrapText="1"/>
    </xf>
    <xf numFmtId="0" fontId="37" fillId="38" borderId="6" xfId="6" applyNumberFormat="1" applyFont="1" applyFill="1" applyAlignment="1">
      <alignment horizontal="center" vertical="center" wrapText="1"/>
    </xf>
    <xf numFmtId="0" fontId="31" fillId="38" borderId="6" xfId="6" applyNumberFormat="1" applyFont="1" applyFill="1" applyAlignment="1">
      <alignment horizontal="center" vertical="center" wrapText="1"/>
    </xf>
    <xf numFmtId="0" fontId="1" fillId="0" borderId="0" xfId="7" applyNumberFormat="1" applyAlignment="1">
      <alignment horizontal="center" wrapText="1"/>
    </xf>
    <xf numFmtId="167" fontId="0" fillId="0" borderId="8" xfId="8" applyNumberFormat="1" applyFont="1" applyAlignment="1">
      <alignment horizontal="center" wrapText="1"/>
    </xf>
    <xf numFmtId="167" fontId="11" fillId="0" borderId="8" xfId="8" applyNumberFormat="1" applyAlignment="1">
      <alignment horizontal="center" wrapText="1"/>
    </xf>
    <xf numFmtId="0" fontId="29" fillId="0" borderId="0" xfId="2" applyFont="1" applyAlignment="1">
      <alignment horizontal="center"/>
    </xf>
    <xf numFmtId="0" fontId="11" fillId="0" borderId="8" xfId="8" applyNumberFormat="1" applyAlignment="1">
      <alignment horizontal="center" wrapText="1"/>
    </xf>
  </cellXfs>
  <cellStyles count="50">
    <cellStyle name="20% - Colore 1" xfId="29" builtinId="30" customBuiltin="1"/>
    <cellStyle name="20% - Colore 2" xfId="32" builtinId="34" customBuiltin="1"/>
    <cellStyle name="20% - Colore 3" xfId="36" builtinId="38" customBuiltin="1"/>
    <cellStyle name="20% - Colore 4" xfId="40" builtinId="42" customBuiltin="1"/>
    <cellStyle name="20% - Colore 5" xfId="43" builtinId="46" customBuiltin="1"/>
    <cellStyle name="20% - Colore 6" xfId="47" builtinId="50" customBuiltin="1"/>
    <cellStyle name="40% - Colore 1" xfId="1" builtinId="31" customBuiltin="1"/>
    <cellStyle name="40% - Colore 2" xfId="33" builtinId="35" customBuiltin="1"/>
    <cellStyle name="40% - Colore 3" xfId="37" builtinId="39" customBuiltin="1"/>
    <cellStyle name="40% - Colore 4" xfId="41" builtinId="43" customBuiltin="1"/>
    <cellStyle name="40% - Colore 5" xfId="44" builtinId="47" customBuiltin="1"/>
    <cellStyle name="40% - Colore 6" xfId="48" builtinId="51" customBuiltin="1"/>
    <cellStyle name="60% - Colore 1" xfId="30" builtinId="32" customBuiltin="1"/>
    <cellStyle name="60% - Colore 2" xfId="34" builtinId="36" customBuiltin="1"/>
    <cellStyle name="60% - Colore 3" xfId="38" builtinId="40" customBuiltin="1"/>
    <cellStyle name="60% - Colore 4" xfId="42" builtinId="44" customBuiltin="1"/>
    <cellStyle name="60% - Colore 5" xfId="45" builtinId="48" customBuiltin="1"/>
    <cellStyle name="60% - Colore 6" xfId="49" builtinId="52" customBuiltin="1"/>
    <cellStyle name="Calcolo" xfId="25" builtinId="22" customBuiltin="1"/>
    <cellStyle name="Cella collegata" xfId="26" builtinId="24" customBuiltin="1"/>
    <cellStyle name="Cella da controllare" xfId="27" builtinId="23" customBuiltin="1"/>
    <cellStyle name="Colore 1" xfId="3" builtinId="29" customBuiltin="1"/>
    <cellStyle name="Colore 2" xfId="31" builtinId="33" customBuiltin="1"/>
    <cellStyle name="Colore 3" xfId="35" builtinId="37" customBuiltin="1"/>
    <cellStyle name="Colore 4" xfId="39" builtinId="41" customBuiltin="1"/>
    <cellStyle name="Colore 5" xfId="4" builtinId="45" customBuiltin="1"/>
    <cellStyle name="Colore 6" xfId="46" builtinId="49" customBuiltin="1"/>
    <cellStyle name="Dettagli giorno" xfId="6" xr:uid="{00000000-0005-0000-0000-000004000000}"/>
    <cellStyle name="Giorno" xfId="5" xr:uid="{00000000-0005-0000-0000-000003000000}"/>
    <cellStyle name="Input" xfId="23" builtinId="20" customBuiltin="1"/>
    <cellStyle name="Intestazione note" xfId="8" xr:uid="{00000000-0005-0000-0000-00000D000000}"/>
    <cellStyle name="Migliaia" xfId="15" builtinId="3" customBuiltin="1"/>
    <cellStyle name="Migliaia [0]" xfId="16" builtinId="6" customBuiltin="1"/>
    <cellStyle name="Neutrale" xfId="22" builtinId="28" customBuiltin="1"/>
    <cellStyle name="Normale" xfId="0" builtinId="0" customBuiltin="1"/>
    <cellStyle name="Nota" xfId="7" builtinId="10" customBuiltin="1"/>
    <cellStyle name="Output" xfId="24" builtinId="21" customBuiltin="1"/>
    <cellStyle name="Percentuale" xfId="19" builtinId="5" customBuiltin="1"/>
    <cellStyle name="Testo avviso" xfId="28" builtinId="11" customBuiltin="1"/>
    <cellStyle name="Testo descrittivo" xfId="13" builtinId="53" customBuiltin="1"/>
    <cellStyle name="Titolo" xfId="9" builtinId="15" customBuiltin="1"/>
    <cellStyle name="Titolo 1" xfId="2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14" builtinId="25" customBuiltin="1"/>
    <cellStyle name="Valore non valido" xfId="21" builtinId="27" customBuiltin="1"/>
    <cellStyle name="Valore valido" xfId="20" builtinId="26" customBuiltin="1"/>
    <cellStyle name="Valuta" xfId="17" builtinId="4" customBuiltin="1"/>
    <cellStyle name="Valuta [0]" xfId="18" builtinId="7" customBuiltin="1"/>
  </cellStyles>
  <dxfs count="5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89D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6"/>
  <sheetViews>
    <sheetView showGridLines="0" tabSelected="1" topLeftCell="C91" zoomScale="60" zoomScaleNormal="60" workbookViewId="0">
      <selection activeCell="D116" sqref="D116"/>
    </sheetView>
  </sheetViews>
  <sheetFormatPr defaultColWidth="8.75" defaultRowHeight="19" x14ac:dyDescent="0.45"/>
  <cols>
    <col min="1" max="1" width="8.58203125" customWidth="1"/>
    <col min="2" max="2" width="45.58203125" style="34" customWidth="1"/>
    <col min="3" max="3" width="66.4140625" style="34" bestFit="1" customWidth="1"/>
    <col min="4" max="4" width="72.33203125" style="34" bestFit="1" customWidth="1"/>
    <col min="5" max="5" width="65.6640625" style="34" bestFit="1" customWidth="1"/>
    <col min="6" max="6" width="65.9140625" style="34" bestFit="1" customWidth="1"/>
    <col min="7" max="7" width="33.08203125" style="5" hidden="1" customWidth="1"/>
    <col min="8" max="8" width="38.08203125" style="5" hidden="1" customWidth="1"/>
    <col min="9" max="9" width="2.4140625" customWidth="1"/>
    <col min="14" max="14" width="6.75" customWidth="1"/>
  </cols>
  <sheetData>
    <row r="1" spans="1:8" ht="32.15" customHeight="1" x14ac:dyDescent="0.45">
      <c r="A1" s="1"/>
      <c r="B1" s="17">
        <f ca="1">YEAR(TODAY())</f>
        <v>2024</v>
      </c>
      <c r="C1" s="52" t="s">
        <v>2</v>
      </c>
      <c r="D1" s="52"/>
      <c r="E1" s="52"/>
      <c r="F1" s="18"/>
      <c r="G1" s="3"/>
      <c r="H1" s="3"/>
    </row>
    <row r="2" spans="1:8" ht="14.25" customHeight="1" x14ac:dyDescent="0.4">
      <c r="A2" s="2"/>
      <c r="B2" s="19" t="s">
        <v>0</v>
      </c>
      <c r="C2" s="20" t="str">
        <f t="shared" ref="C2:H2" ca="1" si="0">UPPER(TEXT(C3,"gggg"))</f>
        <v>MARTEDÌ</v>
      </c>
      <c r="D2" s="19" t="str">
        <f t="shared" ca="1" si="0"/>
        <v>MERCOLEDÌ</v>
      </c>
      <c r="E2" s="20" t="str">
        <f t="shared" ca="1" si="0"/>
        <v>GIOVEDÌ</v>
      </c>
      <c r="F2" s="19" t="str">
        <f t="shared" ca="1" si="0"/>
        <v>VENERDÌ</v>
      </c>
      <c r="G2" s="7" t="str">
        <f t="shared" ca="1" si="0"/>
        <v>SABATO</v>
      </c>
      <c r="H2" s="6" t="str">
        <f t="shared" ca="1" si="0"/>
        <v>DOMENICA</v>
      </c>
    </row>
    <row r="3" spans="1:8" ht="16.5" hidden="1" customHeight="1" x14ac:dyDescent="0.45">
      <c r="B3" s="21">
        <f t="array" aca="1" ref="B3:H3" ca="1">Giorni+1+DATE(Calendario1Annuale,OpzioneCalendario1Mensile,1)-WEEKDAY(DATE(Calendario1Annuale,OpzioneCalendario1Mensile,1),OpzioneGiornoSettimana)</f>
        <v>45530</v>
      </c>
      <c r="C3" s="21">
        <f ca="1"/>
        <v>45531</v>
      </c>
      <c r="D3" s="21">
        <f ca="1"/>
        <v>45532</v>
      </c>
      <c r="E3" s="21">
        <f ca="1"/>
        <v>45533</v>
      </c>
      <c r="F3" s="21">
        <f ca="1"/>
        <v>45534</v>
      </c>
      <c r="G3" s="8">
        <f ca="1"/>
        <v>45535</v>
      </c>
      <c r="H3" s="8">
        <f ca="1"/>
        <v>45536</v>
      </c>
    </row>
    <row r="4" spans="1:8" ht="56.25" hidden="1" customHeight="1" x14ac:dyDescent="0.35">
      <c r="B4" s="22"/>
      <c r="C4" s="22"/>
      <c r="D4" s="22"/>
      <c r="E4" s="22"/>
      <c r="F4" s="22"/>
      <c r="G4" s="9"/>
      <c r="H4" s="10"/>
    </row>
    <row r="5" spans="1:8" s="5" customFormat="1" ht="16.5" customHeight="1" x14ac:dyDescent="0.45">
      <c r="B5" s="23">
        <f t="array" aca="1" ref="B5:H5" ca="1">Giorni+8+DATE(Calendario1Annuale,OpzioneCalendario1Mensile,1)-WEEKDAY(DATE(Calendario1Annuale,OpzioneCalendario1Mensile,1),OpzioneGiornoSettimana)</f>
        <v>45537</v>
      </c>
      <c r="C5" s="23">
        <f ca="1"/>
        <v>45538</v>
      </c>
      <c r="D5" s="23">
        <f ca="1"/>
        <v>45539</v>
      </c>
      <c r="E5" s="23">
        <f ca="1"/>
        <v>45540</v>
      </c>
      <c r="F5" s="23">
        <f ca="1"/>
        <v>45541</v>
      </c>
      <c r="G5" s="8">
        <f ca="1"/>
        <v>45542</v>
      </c>
      <c r="H5" s="8">
        <f ca="1"/>
        <v>45543</v>
      </c>
    </row>
    <row r="6" spans="1:8" ht="100" customHeight="1" x14ac:dyDescent="0.35">
      <c r="B6" s="24"/>
      <c r="C6" s="24"/>
      <c r="D6" s="24"/>
      <c r="E6" s="24"/>
      <c r="F6" s="24"/>
      <c r="G6" s="9"/>
      <c r="H6" s="11"/>
    </row>
    <row r="7" spans="1:8" ht="16.5" customHeight="1" x14ac:dyDescent="0.45">
      <c r="B7" s="23">
        <f t="array" aca="1" ref="B7:H7" ca="1">Giorni+15+DATE(Calendario1Annuale,OpzioneCalendario1Mensile,1)-WEEKDAY(DATE(Calendario1Annuale,OpzioneCalendario1Mensile,1),OpzioneGiornoSettimana)</f>
        <v>45544</v>
      </c>
      <c r="C7" s="23">
        <f ca="1"/>
        <v>45545</v>
      </c>
      <c r="D7" s="23">
        <f ca="1"/>
        <v>45546</v>
      </c>
      <c r="E7" s="23">
        <f ca="1"/>
        <v>45547</v>
      </c>
      <c r="F7" s="23">
        <f ca="1"/>
        <v>45548</v>
      </c>
      <c r="G7" s="8">
        <f ca="1"/>
        <v>45549</v>
      </c>
      <c r="H7" s="8">
        <f ca="1"/>
        <v>45550</v>
      </c>
    </row>
    <row r="8" spans="1:8" ht="100" customHeight="1" x14ac:dyDescent="0.35">
      <c r="A8" s="16" t="s">
        <v>75</v>
      </c>
      <c r="B8" s="24"/>
      <c r="C8" s="24"/>
      <c r="D8" s="24"/>
      <c r="E8" s="24"/>
      <c r="F8" s="24"/>
      <c r="G8" s="9"/>
      <c r="H8" s="10"/>
    </row>
    <row r="9" spans="1:8" ht="16.5" customHeight="1" x14ac:dyDescent="0.45">
      <c r="B9" s="23">
        <f t="array" aca="1" ref="B9:H9" ca="1">Giorni+22+DATE(Calendario1Annuale,OpzioneCalendario1Mensile,1)-WEEKDAY(DATE(Calendario1Annuale,OpzioneCalendario1Mensile,1),OpzioneGiornoSettimana)</f>
        <v>45551</v>
      </c>
      <c r="C9" s="23">
        <f ca="1"/>
        <v>45552</v>
      </c>
      <c r="D9" s="23">
        <f ca="1"/>
        <v>45553</v>
      </c>
      <c r="E9" s="25">
        <f ca="1"/>
        <v>45554</v>
      </c>
      <c r="F9" s="23">
        <f ca="1"/>
        <v>45555</v>
      </c>
      <c r="G9" s="8">
        <f ca="1"/>
        <v>45556</v>
      </c>
      <c r="H9" s="8">
        <f ca="1"/>
        <v>45557</v>
      </c>
    </row>
    <row r="10" spans="1:8" ht="124.75" customHeight="1" x14ac:dyDescent="0.35">
      <c r="A10" s="16" t="s">
        <v>103</v>
      </c>
      <c r="B10" s="24"/>
      <c r="C10" s="24"/>
      <c r="D10" s="24" t="s">
        <v>8</v>
      </c>
      <c r="E10" s="24" t="s">
        <v>9</v>
      </c>
      <c r="F10" s="24" t="s">
        <v>145</v>
      </c>
      <c r="G10" s="9"/>
      <c r="H10" s="10"/>
    </row>
    <row r="11" spans="1:8" ht="16.5" customHeight="1" x14ac:dyDescent="0.45">
      <c r="B11" s="23">
        <f t="array" aca="1" ref="B11:H11" ca="1">Giorni+29+DATE(Calendario1Annuale,OpzioneCalendario1Mensile,1)-WEEKDAY(DATE(Calendario1Annuale,OpzioneCalendario1Mensile,1),OpzioneGiornoSettimana)</f>
        <v>45558</v>
      </c>
      <c r="C11" s="23">
        <f ca="1"/>
        <v>45559</v>
      </c>
      <c r="D11" s="26">
        <f ca="1"/>
        <v>45560</v>
      </c>
      <c r="E11" s="23">
        <f ca="1"/>
        <v>45561</v>
      </c>
      <c r="F11" s="23">
        <f ca="1"/>
        <v>45562</v>
      </c>
      <c r="G11" s="8">
        <f ca="1"/>
        <v>45563</v>
      </c>
      <c r="H11" s="8">
        <f ca="1"/>
        <v>45564</v>
      </c>
    </row>
    <row r="12" spans="1:8" ht="132.65" customHeight="1" x14ac:dyDescent="0.35">
      <c r="A12" s="16" t="s">
        <v>76</v>
      </c>
      <c r="B12" s="24" t="s">
        <v>11</v>
      </c>
      <c r="C12" s="24" t="s">
        <v>12</v>
      </c>
      <c r="D12" s="24" t="s">
        <v>84</v>
      </c>
      <c r="E12" s="24" t="s">
        <v>13</v>
      </c>
      <c r="F12" s="24" t="s">
        <v>14</v>
      </c>
      <c r="G12" s="9"/>
      <c r="H12" s="10"/>
    </row>
    <row r="13" spans="1:8" ht="16.5" hidden="1" customHeight="1" x14ac:dyDescent="0.45">
      <c r="B13" s="27">
        <f t="array" aca="1" ref="B13:C13" ca="1">Giorni+36+DATE(Calendario1Annuale,OpzioneCalendario1Mensile,1)-WEEKDAY(DATE(Calendario1Annuale,OpzioneCalendario1Mensile,1),OpzioneGiornoSettimana)</f>
        <v>45565</v>
      </c>
      <c r="C13" s="27">
        <f ca="1"/>
        <v>45566</v>
      </c>
      <c r="D13" s="53" t="s">
        <v>1</v>
      </c>
      <c r="E13" s="53"/>
      <c r="F13" s="53"/>
      <c r="G13" s="53"/>
      <c r="H13" s="53"/>
    </row>
    <row r="14" spans="1:8" ht="63.75" hidden="1" customHeight="1" x14ac:dyDescent="0.35">
      <c r="B14" s="22"/>
      <c r="C14" s="22"/>
      <c r="D14" s="49"/>
      <c r="E14" s="49"/>
      <c r="F14" s="49"/>
      <c r="G14" s="49"/>
      <c r="H14" s="49"/>
    </row>
    <row r="15" spans="1:8" ht="32.15" customHeight="1" x14ac:dyDescent="0.45">
      <c r="A15" s="1"/>
      <c r="B15" s="17">
        <f ca="1">YEAR(DATE(Calendario1Annuale,OpzioneCalendario1Mensile+1,1))</f>
        <v>2024</v>
      </c>
      <c r="C15" s="52" t="str">
        <f ca="1">TEXT(DATE(Calendario1Annuale,OpzioneCalendario1Mensile+1,1),"mmmm")</f>
        <v>ottobre</v>
      </c>
      <c r="D15" s="52"/>
      <c r="E15" s="52"/>
      <c r="F15" s="28"/>
      <c r="G15" s="13"/>
      <c r="H15" s="3"/>
    </row>
    <row r="16" spans="1:8" ht="14.25" customHeight="1" x14ac:dyDescent="0.4">
      <c r="A16" s="2"/>
      <c r="B16" s="19" t="str">
        <f t="shared" ref="B16:H16" ca="1" si="1">UPPER(TEXT(B17,"gggg"))</f>
        <v>LUNEDÌ</v>
      </c>
      <c r="C16" s="20" t="str">
        <f t="shared" ca="1" si="1"/>
        <v>MARTEDÌ</v>
      </c>
      <c r="D16" s="19" t="str">
        <f t="shared" ca="1" si="1"/>
        <v>MERCOLEDÌ</v>
      </c>
      <c r="E16" s="20" t="str">
        <f t="shared" ca="1" si="1"/>
        <v>GIOVEDÌ</v>
      </c>
      <c r="F16" s="19" t="str">
        <f t="shared" ca="1" si="1"/>
        <v>VENERDÌ</v>
      </c>
      <c r="G16" s="7" t="str">
        <f t="shared" ca="1" si="1"/>
        <v>SABATO</v>
      </c>
      <c r="H16" s="6" t="str">
        <f t="shared" ca="1" si="1"/>
        <v>DOMENICA</v>
      </c>
    </row>
    <row r="17" spans="1:8" ht="33" customHeight="1" x14ac:dyDescent="0.45">
      <c r="B17" s="27">
        <f t="array" aca="1" ref="B17:H17" ca="1">Giorni+1+DATE(Calendario2Annuale,OpzioneCalendario2Mensile,1)-WEEKDAY(DATE(Calendario2Annuale,OpzioneCalendario2Mensile,1),OpzioneGiornoSettimana)</f>
        <v>45565</v>
      </c>
      <c r="C17" s="27">
        <f ca="1"/>
        <v>45566</v>
      </c>
      <c r="D17" s="27">
        <f ca="1"/>
        <v>45567</v>
      </c>
      <c r="E17" s="27">
        <f ca="1"/>
        <v>45568</v>
      </c>
      <c r="F17" s="27">
        <f ca="1"/>
        <v>45569</v>
      </c>
      <c r="G17" s="12">
        <f ca="1"/>
        <v>45570</v>
      </c>
      <c r="H17" s="14">
        <f ca="1"/>
        <v>45571</v>
      </c>
    </row>
    <row r="18" spans="1:8" ht="87" customHeight="1" x14ac:dyDescent="0.35">
      <c r="A18" t="s">
        <v>81</v>
      </c>
      <c r="B18" s="22" t="s">
        <v>15</v>
      </c>
      <c r="C18" s="22" t="s">
        <v>18</v>
      </c>
      <c r="D18" s="22" t="s">
        <v>17</v>
      </c>
      <c r="E18" s="22" t="s">
        <v>144</v>
      </c>
      <c r="F18" s="35" t="s">
        <v>89</v>
      </c>
      <c r="G18" s="9"/>
      <c r="H18" s="10"/>
    </row>
    <row r="19" spans="1:8" ht="39" customHeight="1" x14ac:dyDescent="0.45">
      <c r="B19" s="23">
        <f t="array" aca="1" ref="B19:H19" ca="1">Giorni+8+DATE(Calendario2Annuale,OpzioneCalendario2Mensile,1)-WEEKDAY(DATE(Calendario2Annuale,OpzioneCalendario2Mensile,1),OpzioneGiornoSettimana)</f>
        <v>45572</v>
      </c>
      <c r="C19" s="23">
        <f ca="1"/>
        <v>45573</v>
      </c>
      <c r="D19" s="23">
        <f ca="1"/>
        <v>45574</v>
      </c>
      <c r="E19" s="25">
        <f ca="1"/>
        <v>45575</v>
      </c>
      <c r="F19" s="23">
        <f ca="1"/>
        <v>45576</v>
      </c>
      <c r="G19" s="12">
        <f ca="1"/>
        <v>45577</v>
      </c>
      <c r="H19" s="14">
        <f ca="1"/>
        <v>45578</v>
      </c>
    </row>
    <row r="20" spans="1:8" ht="131.4" customHeight="1" x14ac:dyDescent="0.35">
      <c r="A20" s="16" t="s">
        <v>80</v>
      </c>
      <c r="B20" s="24" t="s">
        <v>4</v>
      </c>
      <c r="C20" s="24" t="s">
        <v>20</v>
      </c>
      <c r="D20" s="47" t="s">
        <v>150</v>
      </c>
      <c r="E20" s="24" t="s">
        <v>21</v>
      </c>
      <c r="F20" s="24" t="s">
        <v>22</v>
      </c>
      <c r="G20" s="9"/>
      <c r="H20" s="10"/>
    </row>
    <row r="21" spans="1:8" ht="16.5" customHeight="1" x14ac:dyDescent="0.45">
      <c r="B21" s="25">
        <f t="array" aca="1" ref="B21:H21" ca="1">Giorni+15+DATE(Calendario2Annuale,OpzioneCalendario2Mensile,1)-WEEKDAY(DATE(Calendario2Annuale,OpzioneCalendario2Mensile,1),OpzioneGiornoSettimana)</f>
        <v>45579</v>
      </c>
      <c r="C21" s="25">
        <f ca="1"/>
        <v>45580</v>
      </c>
      <c r="D21" s="25">
        <f ca="1"/>
        <v>45581</v>
      </c>
      <c r="E21" s="25">
        <f ca="1"/>
        <v>45582</v>
      </c>
      <c r="F21" s="25">
        <f ca="1"/>
        <v>45583</v>
      </c>
      <c r="G21" s="12">
        <f ca="1"/>
        <v>45584</v>
      </c>
      <c r="H21" s="14">
        <f ca="1"/>
        <v>45585</v>
      </c>
    </row>
    <row r="22" spans="1:8" ht="110.15" customHeight="1" x14ac:dyDescent="0.35">
      <c r="A22" s="16" t="s">
        <v>79</v>
      </c>
      <c r="B22" s="24" t="s">
        <v>23</v>
      </c>
      <c r="C22" s="24" t="s">
        <v>24</v>
      </c>
      <c r="D22" s="24" t="s">
        <v>69</v>
      </c>
      <c r="E22" s="24" t="s">
        <v>25</v>
      </c>
      <c r="F22" s="24" t="s">
        <v>90</v>
      </c>
      <c r="G22" s="9"/>
      <c r="H22" s="10"/>
    </row>
    <row r="23" spans="1:8" ht="16.5" customHeight="1" x14ac:dyDescent="0.45">
      <c r="B23" s="25">
        <f t="array" aca="1" ref="B23:H23" ca="1">Giorni+22+DATE(Calendario2Annuale,OpzioneCalendario2Mensile,1)-WEEKDAY(DATE(Calendario2Annuale,OpzioneCalendario2Mensile,1),OpzioneGiornoSettimana)</f>
        <v>45586</v>
      </c>
      <c r="C23" s="25">
        <f ca="1"/>
        <v>45587</v>
      </c>
      <c r="D23" s="25">
        <f ca="1"/>
        <v>45588</v>
      </c>
      <c r="E23" s="25">
        <f ca="1"/>
        <v>45589</v>
      </c>
      <c r="F23" s="25">
        <f ca="1"/>
        <v>45590</v>
      </c>
      <c r="G23" s="12">
        <f ca="1"/>
        <v>45591</v>
      </c>
      <c r="H23" s="14">
        <f ca="1"/>
        <v>45592</v>
      </c>
    </row>
    <row r="24" spans="1:8" ht="122.4" customHeight="1" x14ac:dyDescent="0.35">
      <c r="A24" s="16" t="s">
        <v>78</v>
      </c>
      <c r="B24" s="24" t="s">
        <v>26</v>
      </c>
      <c r="C24" s="24" t="s">
        <v>27</v>
      </c>
      <c r="D24" s="24" t="s">
        <v>28</v>
      </c>
      <c r="E24" s="24" t="s">
        <v>29</v>
      </c>
      <c r="F24" s="24" t="s">
        <v>30</v>
      </c>
      <c r="G24" s="9"/>
      <c r="H24" s="10"/>
    </row>
    <row r="25" spans="1:8" ht="16.5" customHeight="1" x14ac:dyDescent="0.45">
      <c r="B25" s="25">
        <f t="array" aca="1" ref="B25:H25" ca="1">Giorni+29+DATE(Calendario2Annuale,OpzioneCalendario2Mensile,1)-WEEKDAY(DATE(Calendario2Annuale,OpzioneCalendario2Mensile,1),OpzioneGiornoSettimana)</f>
        <v>45593</v>
      </c>
      <c r="C25" s="25">
        <f ca="1"/>
        <v>45594</v>
      </c>
      <c r="D25" s="29">
        <f ca="1"/>
        <v>45595</v>
      </c>
      <c r="E25" s="25">
        <f ca="1"/>
        <v>45596</v>
      </c>
      <c r="F25" s="25">
        <f ca="1"/>
        <v>45597</v>
      </c>
      <c r="G25" s="12">
        <f ca="1"/>
        <v>45598</v>
      </c>
      <c r="H25" s="14">
        <f ca="1"/>
        <v>45599</v>
      </c>
    </row>
    <row r="26" spans="1:8" ht="100" customHeight="1" x14ac:dyDescent="0.35">
      <c r="A26" s="16" t="s">
        <v>82</v>
      </c>
      <c r="B26" s="37" t="s">
        <v>91</v>
      </c>
      <c r="C26" s="24" t="s">
        <v>92</v>
      </c>
      <c r="D26" s="48" t="s">
        <v>151</v>
      </c>
      <c r="E26" s="24" t="s">
        <v>93</v>
      </c>
      <c r="F26" s="38" t="s">
        <v>70</v>
      </c>
      <c r="G26" s="9"/>
      <c r="H26" s="15"/>
    </row>
    <row r="27" spans="1:8" ht="16.5" hidden="1" customHeight="1" x14ac:dyDescent="0.45">
      <c r="B27" s="27">
        <f t="array" aca="1" ref="B27:C27" ca="1">Giorni+36+DATE(Calendario2Annuale,OpzioneCalendario2Mensile,1)-WEEKDAY(DATE(Calendario2Annuale,OpzioneCalendario2Mensile,1),OpzioneGiornoSettimana)</f>
        <v>45600</v>
      </c>
      <c r="C27" s="27">
        <f ca="1"/>
        <v>45601</v>
      </c>
      <c r="D27" s="51" t="s">
        <v>1</v>
      </c>
      <c r="E27" s="51"/>
      <c r="F27" s="51"/>
      <c r="G27" s="51"/>
      <c r="H27" s="51"/>
    </row>
    <row r="28" spans="1:8" ht="22.25" customHeight="1" x14ac:dyDescent="0.35">
      <c r="B28" s="22"/>
      <c r="C28" s="22"/>
      <c r="D28" s="49"/>
      <c r="E28" s="49"/>
      <c r="F28" s="49"/>
      <c r="G28" s="49"/>
      <c r="H28" s="49"/>
    </row>
    <row r="29" spans="1:8" ht="32.15" customHeight="1" x14ac:dyDescent="0.45">
      <c r="A29" s="1"/>
      <c r="B29" s="17">
        <f ca="1">YEAR(DATE(Calendario2Annuale,OpzioneCalendario2Mensile+1,1))</f>
        <v>2024</v>
      </c>
      <c r="C29" s="52" t="str">
        <f ca="1">TEXT(DATE(Calendario2Annuale,OpzioneCalendario2Mensile+1,1),"mmmm")</f>
        <v>novembre</v>
      </c>
      <c r="D29" s="52"/>
      <c r="E29" s="52"/>
      <c r="F29" s="28"/>
      <c r="G29" s="4"/>
      <c r="H29" s="3"/>
    </row>
    <row r="30" spans="1:8" ht="16.5" customHeight="1" x14ac:dyDescent="0.4">
      <c r="A30" s="2"/>
      <c r="B30" s="19" t="e">
        <f>UPPER(TEXT(#REF!,"gggg"))</f>
        <v>#REF!</v>
      </c>
      <c r="C30" s="20" t="e">
        <f>UPPER(TEXT(#REF!,"gggg"))</f>
        <v>#REF!</v>
      </c>
      <c r="D30" s="19" t="e">
        <f>UPPER(TEXT(#REF!,"gggg"))</f>
        <v>#REF!</v>
      </c>
      <c r="E30" s="20" t="e">
        <f>UPPER(TEXT(#REF!,"gggg"))</f>
        <v>#REF!</v>
      </c>
      <c r="F30" s="19" t="e">
        <f>UPPER(TEXT(#REF!,"gggg"))</f>
        <v>#REF!</v>
      </c>
      <c r="G30" s="7" t="e">
        <f>UPPER(TEXT(#REF!,"gggg"))</f>
        <v>#REF!</v>
      </c>
      <c r="H30" s="6" t="e">
        <f>UPPER(TEXT(#REF!,"gggg"))</f>
        <v>#REF!</v>
      </c>
    </row>
    <row r="31" spans="1:8" ht="37.25" customHeight="1" x14ac:dyDescent="0.45">
      <c r="B31" s="31">
        <f t="array" aca="1" ref="B31:H31" ca="1">Giorni+8+DATE(Calendario3Annuale,OpzioneCalendario3Mensile,1)-WEEKDAY(DATE(Calendario3Annuale,OpzioneCalendario3Mensile,1),OpzioneGiornoSettimana)</f>
        <v>45600</v>
      </c>
      <c r="C31" s="31">
        <f ca="1"/>
        <v>45601</v>
      </c>
      <c r="D31" s="26">
        <f ca="1"/>
        <v>45602</v>
      </c>
      <c r="E31" s="31">
        <f ca="1"/>
        <v>45603</v>
      </c>
      <c r="F31" s="31">
        <f ca="1"/>
        <v>45604</v>
      </c>
      <c r="G31" s="12">
        <f ca="1"/>
        <v>45605</v>
      </c>
      <c r="H31" s="14">
        <f ca="1"/>
        <v>45606</v>
      </c>
    </row>
    <row r="32" spans="1:8" ht="114" customHeight="1" x14ac:dyDescent="0.35">
      <c r="A32" s="16" t="s">
        <v>94</v>
      </c>
      <c r="B32" s="24" t="s">
        <v>95</v>
      </c>
      <c r="C32" s="24" t="s">
        <v>96</v>
      </c>
      <c r="D32" s="30" t="s">
        <v>85</v>
      </c>
      <c r="E32" s="24" t="s">
        <v>97</v>
      </c>
      <c r="F32" s="24" t="s">
        <v>98</v>
      </c>
      <c r="G32" s="9"/>
      <c r="H32" s="10"/>
    </row>
    <row r="33" spans="1:8" ht="16.5" customHeight="1" x14ac:dyDescent="0.45">
      <c r="B33" s="31">
        <f t="array" aca="1" ref="B33:H33" ca="1">Giorni+15+DATE(Calendario3Annuale,OpzioneCalendario3Mensile,1)-WEEKDAY(DATE(Calendario3Annuale,OpzioneCalendario3Mensile,1),OpzioneGiornoSettimana)</f>
        <v>45607</v>
      </c>
      <c r="C33" s="31">
        <f ca="1"/>
        <v>45608</v>
      </c>
      <c r="D33" s="31">
        <f ca="1"/>
        <v>45609</v>
      </c>
      <c r="E33" s="31">
        <f ca="1"/>
        <v>45610</v>
      </c>
      <c r="F33" s="31">
        <f ca="1"/>
        <v>45611</v>
      </c>
      <c r="G33" s="12">
        <f ca="1"/>
        <v>45612</v>
      </c>
      <c r="H33" s="14">
        <f ca="1"/>
        <v>45613</v>
      </c>
    </row>
    <row r="34" spans="1:8" ht="121.75" customHeight="1" x14ac:dyDescent="0.35">
      <c r="A34" s="16" t="s">
        <v>77</v>
      </c>
      <c r="B34" s="24" t="s">
        <v>99</v>
      </c>
      <c r="C34" s="24" t="s">
        <v>100</v>
      </c>
      <c r="D34" s="24" t="s">
        <v>101</v>
      </c>
      <c r="E34" s="24" t="s">
        <v>32</v>
      </c>
      <c r="F34" s="24" t="s">
        <v>102</v>
      </c>
      <c r="G34" s="9"/>
      <c r="H34" s="10"/>
    </row>
    <row r="35" spans="1:8" ht="16.5" customHeight="1" x14ac:dyDescent="0.45">
      <c r="B35" s="31">
        <f t="array" aca="1" ref="B35:H35" ca="1">Giorni+22+DATE(Calendario3Annuale,OpzioneCalendario3Mensile,1)-WEEKDAY(DATE(Calendario3Annuale,OpzioneCalendario3Mensile,1),OpzioneGiornoSettimana)</f>
        <v>45614</v>
      </c>
      <c r="C35" s="31">
        <f ca="1"/>
        <v>45615</v>
      </c>
      <c r="D35" s="31">
        <f ca="1"/>
        <v>45616</v>
      </c>
      <c r="E35" s="31">
        <f ca="1"/>
        <v>45617</v>
      </c>
      <c r="F35" s="31">
        <f ca="1"/>
        <v>45618</v>
      </c>
      <c r="G35" s="12">
        <f ca="1"/>
        <v>45619</v>
      </c>
      <c r="H35" s="14">
        <f ca="1"/>
        <v>45620</v>
      </c>
    </row>
    <row r="36" spans="1:8" ht="115.25" customHeight="1" x14ac:dyDescent="0.35">
      <c r="A36" s="16" t="s">
        <v>76</v>
      </c>
      <c r="B36" s="24" t="s">
        <v>104</v>
      </c>
      <c r="C36" s="24" t="s">
        <v>105</v>
      </c>
      <c r="D36" s="24" t="s">
        <v>106</v>
      </c>
      <c r="E36" s="24" t="s">
        <v>107</v>
      </c>
      <c r="F36" s="24" t="s">
        <v>38</v>
      </c>
      <c r="G36" s="9"/>
      <c r="H36" s="10"/>
    </row>
    <row r="37" spans="1:8" ht="16.5" customHeight="1" x14ac:dyDescent="0.45">
      <c r="B37" s="31">
        <f t="array" aca="1" ref="B37:H37" ca="1">Giorni+29+DATE(Calendario3Annuale,OpzioneCalendario3Mensile,1)-WEEKDAY(DATE(Calendario3Annuale,OpzioneCalendario3Mensile,1),OpzioneGiornoSettimana)</f>
        <v>45621</v>
      </c>
      <c r="C37" s="31">
        <f ca="1"/>
        <v>45622</v>
      </c>
      <c r="D37" s="26">
        <f ca="1"/>
        <v>45623</v>
      </c>
      <c r="E37" s="31">
        <f ca="1"/>
        <v>45624</v>
      </c>
      <c r="F37" s="31">
        <f ca="1"/>
        <v>45625</v>
      </c>
      <c r="G37" s="12">
        <f ca="1"/>
        <v>45626</v>
      </c>
      <c r="H37" s="14">
        <f ca="1"/>
        <v>45627</v>
      </c>
    </row>
    <row r="38" spans="1:8" ht="138" customHeight="1" x14ac:dyDescent="0.35">
      <c r="A38" s="16" t="s">
        <v>81</v>
      </c>
      <c r="B38" s="24" t="s">
        <v>108</v>
      </c>
      <c r="C38" s="24" t="s">
        <v>109</v>
      </c>
      <c r="D38" s="30" t="s">
        <v>155</v>
      </c>
      <c r="E38" s="24" t="s">
        <v>110</v>
      </c>
      <c r="F38" s="39" t="s">
        <v>111</v>
      </c>
      <c r="G38" s="9"/>
      <c r="H38" s="15"/>
    </row>
    <row r="39" spans="1:8" ht="28.25" customHeight="1" x14ac:dyDescent="0.45">
      <c r="B39" s="27">
        <f t="array" aca="1" ref="B39:C39" ca="1">Giorni+36+DATE(Calendario3Annuale,OpzioneCalendario3Mensile,1)-WEEKDAY(DATE(Calendario3Annuale,OpzioneCalendario3Mensile,1),OpzioneGiornoSettimana)</f>
        <v>45628</v>
      </c>
      <c r="C39" s="27">
        <f ca="1"/>
        <v>45629</v>
      </c>
      <c r="D39" s="51" t="s">
        <v>1</v>
      </c>
      <c r="E39" s="51"/>
      <c r="F39" s="51"/>
      <c r="G39" s="51"/>
      <c r="H39" s="51"/>
    </row>
    <row r="40" spans="1:8" ht="31.75" customHeight="1" x14ac:dyDescent="0.35">
      <c r="B40" s="22"/>
      <c r="C40" s="22"/>
      <c r="D40" s="49"/>
      <c r="E40" s="49"/>
      <c r="F40" s="49"/>
      <c r="G40" s="49"/>
      <c r="H40" s="49"/>
    </row>
    <row r="41" spans="1:8" ht="32.15" customHeight="1" x14ac:dyDescent="0.45">
      <c r="A41" s="1"/>
      <c r="B41" s="17">
        <f ca="1">YEAR(DATE(Calendario3Annuale,OpzioneCalendario3Mensile+1,1))</f>
        <v>2024</v>
      </c>
      <c r="C41" s="52" t="str">
        <f ca="1">TEXT(DATE(Calendario3Annuale,OpzioneCalendario3Mensile+1,1),"mmmm")</f>
        <v>dicembre</v>
      </c>
      <c r="D41" s="52"/>
      <c r="E41" s="52"/>
      <c r="F41" s="28"/>
      <c r="G41" s="4"/>
      <c r="H41" s="3"/>
    </row>
    <row r="42" spans="1:8" ht="14.25" customHeight="1" x14ac:dyDescent="0.4">
      <c r="A42" s="2"/>
      <c r="B42" s="19" t="str">
        <f t="shared" ref="B42:H42" ca="1" si="2">UPPER(TEXT(B43,"gggg"))</f>
        <v>LUNEDÌ</v>
      </c>
      <c r="C42" s="20" t="str">
        <f t="shared" ca="1" si="2"/>
        <v>MARTEDÌ</v>
      </c>
      <c r="D42" s="19" t="str">
        <f t="shared" ca="1" si="2"/>
        <v>MERCOLEDÌ</v>
      </c>
      <c r="E42" s="20" t="str">
        <f t="shared" ca="1" si="2"/>
        <v>GIOVEDÌ</v>
      </c>
      <c r="F42" s="19" t="str">
        <f t="shared" ca="1" si="2"/>
        <v>VENERDÌ</v>
      </c>
      <c r="G42" s="7" t="str">
        <f t="shared" ca="1" si="2"/>
        <v>SABATO</v>
      </c>
      <c r="H42" s="6" t="str">
        <f t="shared" ca="1" si="2"/>
        <v>DOMENICA</v>
      </c>
    </row>
    <row r="43" spans="1:8" ht="16.5" hidden="1" customHeight="1" x14ac:dyDescent="0.45">
      <c r="B43" s="27">
        <f t="array" aca="1" ref="B43:H43" ca="1">Giorni+1+DATE(Calendario4Annuale,OpzioneCalendario4Mensile,1)-WEEKDAY(DATE(Calendario4Annuale,OpzioneCalendario4Mensile,1),OpzioneGiornoSettimana)</f>
        <v>45621</v>
      </c>
      <c r="C43" s="27">
        <f ca="1"/>
        <v>45622</v>
      </c>
      <c r="D43" s="27">
        <f ca="1"/>
        <v>45623</v>
      </c>
      <c r="E43" s="27">
        <f ca="1"/>
        <v>45624</v>
      </c>
      <c r="F43" s="27">
        <f ca="1"/>
        <v>45625</v>
      </c>
      <c r="G43" s="12">
        <f ca="1"/>
        <v>45626</v>
      </c>
      <c r="H43" s="14">
        <f ca="1"/>
        <v>45627</v>
      </c>
    </row>
    <row r="44" spans="1:8" ht="56.25" hidden="1" customHeight="1" x14ac:dyDescent="0.35">
      <c r="B44" s="22"/>
      <c r="C44" s="22"/>
      <c r="D44" s="22"/>
      <c r="E44" s="22"/>
      <c r="F44" s="22"/>
      <c r="G44" s="9"/>
      <c r="H44" s="10"/>
    </row>
    <row r="45" spans="1:8" ht="16.5" customHeight="1" x14ac:dyDescent="0.45">
      <c r="B45" s="31">
        <f t="array" aca="1" ref="B45:H45" ca="1">Giorni+8+DATE(Calendario4Annuale,OpzioneCalendario4Mensile,1)-WEEKDAY(DATE(Calendario4Annuale,OpzioneCalendario4Mensile,1),OpzioneGiornoSettimana)</f>
        <v>45628</v>
      </c>
      <c r="C45" s="31">
        <f ca="1"/>
        <v>45629</v>
      </c>
      <c r="D45" s="36">
        <f ca="1"/>
        <v>45630</v>
      </c>
      <c r="E45" s="31">
        <f ca="1"/>
        <v>45631</v>
      </c>
      <c r="F45" s="31">
        <f ca="1"/>
        <v>45632</v>
      </c>
      <c r="G45" s="12">
        <f ca="1"/>
        <v>45633</v>
      </c>
      <c r="H45" s="14">
        <f ca="1"/>
        <v>45634</v>
      </c>
    </row>
    <row r="46" spans="1:8" ht="120" customHeight="1" x14ac:dyDescent="0.35">
      <c r="A46" s="16" t="s">
        <v>80</v>
      </c>
      <c r="B46" s="24" t="s">
        <v>112</v>
      </c>
      <c r="C46" s="24" t="s">
        <v>113</v>
      </c>
      <c r="D46" s="24" t="s">
        <v>46</v>
      </c>
      <c r="E46" s="24" t="s">
        <v>114</v>
      </c>
      <c r="F46" s="24" t="s">
        <v>115</v>
      </c>
      <c r="G46" s="9"/>
      <c r="H46" s="10"/>
    </row>
    <row r="47" spans="1:8" ht="16.5" customHeight="1" x14ac:dyDescent="0.45">
      <c r="B47" s="31">
        <f t="array" aca="1" ref="B47:H47" ca="1">Giorni+15+DATE(Calendario4Annuale,OpzioneCalendario4Mensile,1)-WEEKDAY(DATE(Calendario4Annuale,OpzioneCalendario4Mensile,1),OpzioneGiornoSettimana)</f>
        <v>45635</v>
      </c>
      <c r="C47" s="31">
        <f ca="1"/>
        <v>45636</v>
      </c>
      <c r="D47" s="31">
        <f ca="1"/>
        <v>45637</v>
      </c>
      <c r="E47" s="31">
        <f ca="1"/>
        <v>45638</v>
      </c>
      <c r="F47" s="31">
        <f ca="1"/>
        <v>45639</v>
      </c>
      <c r="G47" s="12">
        <f ca="1"/>
        <v>45640</v>
      </c>
      <c r="H47" s="14">
        <f ca="1"/>
        <v>45641</v>
      </c>
    </row>
    <row r="48" spans="1:8" ht="100" customHeight="1" x14ac:dyDescent="0.35">
      <c r="A48" s="16" t="s">
        <v>79</v>
      </c>
      <c r="B48" s="24" t="s">
        <v>116</v>
      </c>
      <c r="C48" s="24" t="s">
        <v>117</v>
      </c>
      <c r="D48" s="40" t="s">
        <v>118</v>
      </c>
      <c r="E48" s="24" t="s">
        <v>119</v>
      </c>
      <c r="F48" s="24" t="s">
        <v>120</v>
      </c>
      <c r="G48" s="9"/>
      <c r="H48" s="10"/>
    </row>
    <row r="49" spans="1:8" ht="16.5" customHeight="1" x14ac:dyDescent="0.45">
      <c r="B49" s="31">
        <f t="array" aca="1" ref="B49:H49" ca="1">Giorni+22+DATE(Calendario4Annuale,OpzioneCalendario4Mensile,1)-WEEKDAY(DATE(Calendario4Annuale,OpzioneCalendario4Mensile,1),OpzioneGiornoSettimana)</f>
        <v>45642</v>
      </c>
      <c r="C49" s="31">
        <f ca="1"/>
        <v>45643</v>
      </c>
      <c r="D49" s="26">
        <f ca="1"/>
        <v>45644</v>
      </c>
      <c r="E49" s="31">
        <f ca="1"/>
        <v>45645</v>
      </c>
      <c r="F49" s="31">
        <f ca="1"/>
        <v>45646</v>
      </c>
      <c r="G49" s="12">
        <f ca="1"/>
        <v>45647</v>
      </c>
      <c r="H49" s="14">
        <f ca="1"/>
        <v>45648</v>
      </c>
    </row>
    <row r="50" spans="1:8" ht="110.15" customHeight="1" x14ac:dyDescent="0.35">
      <c r="A50" s="16" t="s">
        <v>78</v>
      </c>
      <c r="B50" s="37" t="s">
        <v>121</v>
      </c>
      <c r="C50" s="37" t="s">
        <v>147</v>
      </c>
      <c r="D50" s="47" t="s">
        <v>156</v>
      </c>
      <c r="E50" s="37" t="s">
        <v>123</v>
      </c>
      <c r="F50" s="37" t="s">
        <v>122</v>
      </c>
      <c r="G50" s="9"/>
      <c r="H50" s="10"/>
    </row>
    <row r="51" spans="1:8" ht="16.5" customHeight="1" x14ac:dyDescent="0.45">
      <c r="B51" s="31">
        <f t="array" aca="1" ref="B51:H51" ca="1">Giorni+29+DATE(Calendario4Annuale,OpzioneCalendario4Mensile,1)-WEEKDAY(DATE(Calendario4Annuale,OpzioneCalendario4Mensile,1),OpzioneGiornoSettimana)</f>
        <v>45649</v>
      </c>
      <c r="C51" s="31">
        <f ca="1"/>
        <v>45650</v>
      </c>
      <c r="D51" s="31">
        <f ca="1"/>
        <v>45651</v>
      </c>
      <c r="E51" s="31">
        <f ca="1"/>
        <v>45652</v>
      </c>
      <c r="F51" s="31">
        <f ca="1"/>
        <v>45653</v>
      </c>
      <c r="G51" s="12">
        <f ca="1"/>
        <v>45654</v>
      </c>
      <c r="H51" s="14">
        <f ca="1"/>
        <v>45655</v>
      </c>
    </row>
    <row r="52" spans="1:8" ht="90" customHeight="1" x14ac:dyDescent="0.35">
      <c r="A52" t="s">
        <v>82</v>
      </c>
      <c r="B52" s="32" t="s">
        <v>71</v>
      </c>
      <c r="C52" s="32" t="s">
        <v>71</v>
      </c>
      <c r="D52" s="32" t="s">
        <v>71</v>
      </c>
      <c r="E52" s="32" t="s">
        <v>71</v>
      </c>
      <c r="F52" s="32" t="s">
        <v>71</v>
      </c>
      <c r="G52" s="9"/>
      <c r="H52" s="15"/>
    </row>
    <row r="53" spans="1:8" ht="16.5" hidden="1" customHeight="1" x14ac:dyDescent="0.45">
      <c r="B53" s="27">
        <f t="array" aca="1" ref="B53:C53" ca="1">Giorni+36+DATE(Calendario4Annuale,OpzioneCalendario4Mensile,1)-WEEKDAY(DATE(Calendario4Annuale,OpzioneCalendario4Mensile,1),OpzioneGiornoSettimana)</f>
        <v>45656</v>
      </c>
      <c r="C53" s="27">
        <f ca="1"/>
        <v>45657</v>
      </c>
      <c r="D53" s="50" t="s">
        <v>1</v>
      </c>
      <c r="E53" s="51"/>
      <c r="F53" s="51"/>
      <c r="G53" s="51"/>
      <c r="H53" s="51"/>
    </row>
    <row r="54" spans="1:8" ht="63.75" hidden="1" customHeight="1" x14ac:dyDescent="0.35">
      <c r="B54" s="22"/>
      <c r="C54" s="22"/>
      <c r="D54" s="49"/>
      <c r="E54" s="49"/>
      <c r="F54" s="49"/>
      <c r="G54" s="49"/>
      <c r="H54" s="49"/>
    </row>
    <row r="55" spans="1:8" ht="32.15" customHeight="1" x14ac:dyDescent="0.45">
      <c r="A55" s="1"/>
      <c r="B55" s="17">
        <f ca="1">YEAR(DATE(Calendario4Annuale,OpzioneCalendario4Mensile+1,1))</f>
        <v>2025</v>
      </c>
      <c r="C55" s="52" t="str">
        <f ca="1">TEXT(DATE(Calendario4Annuale,OpzioneCalendario4Mensile+1,1),"mmmm")</f>
        <v>gennaio</v>
      </c>
      <c r="D55" s="52"/>
      <c r="E55" s="52"/>
      <c r="F55" s="28"/>
      <c r="G55" s="4"/>
      <c r="H55" s="3"/>
    </row>
    <row r="56" spans="1:8" ht="14.25" customHeight="1" x14ac:dyDescent="0.4">
      <c r="A56" s="2"/>
      <c r="B56" s="19" t="str">
        <f t="shared" ref="B56:H56" ca="1" si="3">UPPER(TEXT(B57,"gggg"))</f>
        <v>LUNEDÌ</v>
      </c>
      <c r="C56" s="20" t="str">
        <f t="shared" ca="1" si="3"/>
        <v>MARTEDÌ</v>
      </c>
      <c r="D56" s="19" t="str">
        <f t="shared" ca="1" si="3"/>
        <v>MERCOLEDÌ</v>
      </c>
      <c r="E56" s="20" t="str">
        <f t="shared" ca="1" si="3"/>
        <v>GIOVEDÌ</v>
      </c>
      <c r="F56" s="19" t="str">
        <f t="shared" ca="1" si="3"/>
        <v>VENERDÌ</v>
      </c>
      <c r="G56" s="7" t="str">
        <f t="shared" ca="1" si="3"/>
        <v>SABATO</v>
      </c>
      <c r="H56" s="6" t="str">
        <f t="shared" ca="1" si="3"/>
        <v>DOMENICA</v>
      </c>
    </row>
    <row r="57" spans="1:8" ht="16.5" customHeight="1" x14ac:dyDescent="0.45">
      <c r="B57" s="31">
        <f t="array" aca="1" ref="B57:H57" ca="1">Giorni+1+DATE(Calendario5Annuale,OpzioneCalendario5Mensile,1)-WEEKDAY(DATE(Calendario5Annuale,OpzioneCalendario5Mensile,1),OpzioneGiornoSettimana)</f>
        <v>45656</v>
      </c>
      <c r="C57" s="31">
        <f ca="1"/>
        <v>45657</v>
      </c>
      <c r="D57" s="31">
        <f ca="1"/>
        <v>45658</v>
      </c>
      <c r="E57" s="31">
        <f ca="1"/>
        <v>45659</v>
      </c>
      <c r="F57" s="31">
        <f ca="1"/>
        <v>45660</v>
      </c>
      <c r="G57" s="12">
        <f ca="1"/>
        <v>45661</v>
      </c>
      <c r="H57" s="14">
        <f ca="1"/>
        <v>45662</v>
      </c>
    </row>
    <row r="58" spans="1:8" ht="70" customHeight="1" x14ac:dyDescent="0.35">
      <c r="A58" t="s">
        <v>75</v>
      </c>
      <c r="B58" s="32" t="s">
        <v>71</v>
      </c>
      <c r="C58" s="32" t="s">
        <v>71</v>
      </c>
      <c r="D58" s="32" t="s">
        <v>71</v>
      </c>
      <c r="E58" s="32" t="s">
        <v>71</v>
      </c>
      <c r="F58" s="32" t="s">
        <v>71</v>
      </c>
      <c r="G58" s="9"/>
      <c r="H58" s="10"/>
    </row>
    <row r="59" spans="1:8" ht="16.5" customHeight="1" x14ac:dyDescent="0.45">
      <c r="B59" s="31">
        <f t="array" aca="1" ref="B59:H59" ca="1">Giorni+8+DATE(Calendario5Annuale,OpzioneCalendario5Mensile,1)-WEEKDAY(DATE(Calendario5Annuale,OpzioneCalendario5Mensile,1),OpzioneGiornoSettimana)</f>
        <v>45663</v>
      </c>
      <c r="C59" s="31">
        <f ca="1"/>
        <v>45664</v>
      </c>
      <c r="D59" s="26">
        <f ca="1"/>
        <v>45665</v>
      </c>
      <c r="E59" s="31">
        <f ca="1"/>
        <v>45666</v>
      </c>
      <c r="F59" s="31">
        <f ca="1"/>
        <v>45667</v>
      </c>
      <c r="G59" s="12">
        <f ca="1"/>
        <v>45668</v>
      </c>
      <c r="H59" s="14">
        <f ca="1"/>
        <v>45669</v>
      </c>
    </row>
    <row r="60" spans="1:8" ht="140.4" customHeight="1" x14ac:dyDescent="0.35">
      <c r="A60" s="16" t="s">
        <v>77</v>
      </c>
      <c r="B60" s="41" t="s">
        <v>71</v>
      </c>
      <c r="C60" s="24" t="s">
        <v>148</v>
      </c>
      <c r="D60" s="47" t="s">
        <v>157</v>
      </c>
      <c r="E60" s="24" t="s">
        <v>32</v>
      </c>
      <c r="F60" s="24" t="s">
        <v>33</v>
      </c>
      <c r="G60" s="9"/>
      <c r="H60" s="10"/>
    </row>
    <row r="61" spans="1:8" ht="16.5" customHeight="1" x14ac:dyDescent="0.45">
      <c r="B61" s="31">
        <f t="array" aca="1" ref="B61:H61" ca="1">Giorni+15+DATE(Calendario5Annuale,OpzioneCalendario5Mensile,1)-WEEKDAY(DATE(Calendario5Annuale,OpzioneCalendario5Mensile,1),OpzioneGiornoSettimana)</f>
        <v>45670</v>
      </c>
      <c r="C61" s="31">
        <f ca="1"/>
        <v>45671</v>
      </c>
      <c r="D61" s="31">
        <f ca="1"/>
        <v>45672</v>
      </c>
      <c r="E61" s="31">
        <f ca="1"/>
        <v>45673</v>
      </c>
      <c r="F61" s="31">
        <f ca="1"/>
        <v>45674</v>
      </c>
      <c r="G61" s="12">
        <f ca="1"/>
        <v>45675</v>
      </c>
      <c r="H61" s="14">
        <f ca="1"/>
        <v>45676</v>
      </c>
    </row>
    <row r="62" spans="1:8" ht="100" customHeight="1" x14ac:dyDescent="0.35">
      <c r="A62" s="16" t="s">
        <v>76</v>
      </c>
      <c r="B62" s="24" t="s">
        <v>34</v>
      </c>
      <c r="C62" s="24" t="s">
        <v>35</v>
      </c>
      <c r="D62" s="24" t="s">
        <v>36</v>
      </c>
      <c r="E62" s="24" t="s">
        <v>37</v>
      </c>
      <c r="F62" s="32" t="s">
        <v>83</v>
      </c>
      <c r="G62" s="9"/>
      <c r="H62" s="10"/>
    </row>
    <row r="63" spans="1:8" ht="16.5" customHeight="1" x14ac:dyDescent="0.45">
      <c r="B63" s="31">
        <f t="array" aca="1" ref="B63:H63" ca="1">Giorni+22+DATE(Calendario5Annuale,OpzioneCalendario5Mensile,1)-WEEKDAY(DATE(Calendario5Annuale,OpzioneCalendario5Mensile,1),OpzioneGiornoSettimana)</f>
        <v>45677</v>
      </c>
      <c r="C63" s="31">
        <f ca="1"/>
        <v>45678</v>
      </c>
      <c r="D63" s="31">
        <f ca="1"/>
        <v>45679</v>
      </c>
      <c r="E63" s="31">
        <f ca="1"/>
        <v>45680</v>
      </c>
      <c r="F63" s="31">
        <f ca="1"/>
        <v>45681</v>
      </c>
      <c r="G63" s="12">
        <f ca="1"/>
        <v>45682</v>
      </c>
      <c r="H63" s="14">
        <f ca="1"/>
        <v>45683</v>
      </c>
    </row>
    <row r="64" spans="1:8" ht="100" customHeight="1" x14ac:dyDescent="0.35">
      <c r="A64" s="16" t="s">
        <v>81</v>
      </c>
      <c r="B64" s="24" t="s">
        <v>39</v>
      </c>
      <c r="C64" s="24" t="s">
        <v>42</v>
      </c>
      <c r="D64" s="24" t="s">
        <v>41</v>
      </c>
      <c r="E64" s="24" t="s">
        <v>40</v>
      </c>
      <c r="F64" s="24" t="s">
        <v>43</v>
      </c>
      <c r="G64" s="9"/>
      <c r="H64" s="10"/>
    </row>
    <row r="65" spans="1:8" ht="16.5" customHeight="1" x14ac:dyDescent="0.45">
      <c r="B65" s="31">
        <f t="array" aca="1" ref="B65:H65" ca="1">Giorni+29+DATE(Calendario5Annuale,OpzioneCalendario5Mensile,1)-WEEKDAY(DATE(Calendario5Annuale,OpzioneCalendario5Mensile,1),OpzioneGiornoSettimana)</f>
        <v>45684</v>
      </c>
      <c r="C65" s="31">
        <f ca="1"/>
        <v>45685</v>
      </c>
      <c r="D65" s="31">
        <f ca="1"/>
        <v>45686</v>
      </c>
      <c r="E65" s="31">
        <f ca="1"/>
        <v>45687</v>
      </c>
      <c r="F65" s="31">
        <f ca="1"/>
        <v>45688</v>
      </c>
      <c r="G65" s="12">
        <f ca="1"/>
        <v>45689</v>
      </c>
      <c r="H65" s="14">
        <f ca="1"/>
        <v>45690</v>
      </c>
    </row>
    <row r="66" spans="1:8" ht="100" customHeight="1" x14ac:dyDescent="0.35">
      <c r="A66" s="16" t="s">
        <v>80</v>
      </c>
      <c r="B66" s="24" t="s">
        <v>44</v>
      </c>
      <c r="C66" s="24" t="s">
        <v>45</v>
      </c>
      <c r="D66" s="24" t="s">
        <v>46</v>
      </c>
      <c r="E66" s="24" t="s">
        <v>47</v>
      </c>
      <c r="F66" s="24" t="s">
        <v>124</v>
      </c>
      <c r="G66" s="9"/>
      <c r="H66" s="15"/>
    </row>
    <row r="67" spans="1:8" ht="16.5" hidden="1" customHeight="1" x14ac:dyDescent="0.45">
      <c r="B67" s="27">
        <f t="array" aca="1" ref="B67:C67" ca="1">Giorni+36+DATE(Calendario5Annuale,OpzioneCalendario5Mensile,1)-WEEKDAY(DATE(Calendario5Annuale,OpzioneCalendario5Mensile,1),OpzioneGiornoSettimana)</f>
        <v>45691</v>
      </c>
      <c r="C67" s="27">
        <f ca="1"/>
        <v>45692</v>
      </c>
      <c r="D67" s="50" t="s">
        <v>1</v>
      </c>
      <c r="E67" s="51"/>
      <c r="F67" s="51"/>
      <c r="G67" s="51"/>
      <c r="H67" s="51"/>
    </row>
    <row r="68" spans="1:8" ht="63.75" hidden="1" customHeight="1" x14ac:dyDescent="0.35">
      <c r="B68" s="22"/>
      <c r="C68" s="22"/>
      <c r="D68" s="49"/>
      <c r="E68" s="49"/>
      <c r="F68" s="49"/>
      <c r="G68" s="49"/>
      <c r="H68" s="49"/>
    </row>
    <row r="69" spans="1:8" ht="32.15" customHeight="1" x14ac:dyDescent="0.45">
      <c r="A69" s="1"/>
      <c r="B69" s="17">
        <f ca="1">YEAR(DATE(Calendario5Annuale,OpzioneCalendario5Mensile+1,1))</f>
        <v>2025</v>
      </c>
      <c r="C69" s="52" t="str">
        <f ca="1">TEXT(DATE(Calendario5Annuale,OpzioneCalendario5Mensile+1,1),"mmmm")</f>
        <v>febbraio</v>
      </c>
      <c r="D69" s="52"/>
      <c r="E69" s="52"/>
      <c r="F69" s="28"/>
      <c r="G69" s="4"/>
      <c r="H69" s="3"/>
    </row>
    <row r="70" spans="1:8" ht="14.25" customHeight="1" x14ac:dyDescent="0.4">
      <c r="A70" s="2"/>
      <c r="B70" s="19" t="str">
        <f t="shared" ref="B70:H70" ca="1" si="4">UPPER(TEXT(B71,"gggg"))</f>
        <v>LUNEDÌ</v>
      </c>
      <c r="C70" s="20" t="str">
        <f t="shared" ca="1" si="4"/>
        <v>MARTEDÌ</v>
      </c>
      <c r="D70" s="19" t="str">
        <f t="shared" ca="1" si="4"/>
        <v>MERCOLEDÌ</v>
      </c>
      <c r="E70" s="20" t="str">
        <f t="shared" ca="1" si="4"/>
        <v>GIOVEDÌ</v>
      </c>
      <c r="F70" s="19" t="str">
        <f t="shared" ca="1" si="4"/>
        <v>VENERDÌ</v>
      </c>
      <c r="G70" s="7" t="str">
        <f t="shared" ca="1" si="4"/>
        <v>SABATO</v>
      </c>
      <c r="H70" s="6" t="str">
        <f t="shared" ca="1" si="4"/>
        <v>DOMENICA</v>
      </c>
    </row>
    <row r="71" spans="1:8" ht="16.5" hidden="1" customHeight="1" x14ac:dyDescent="0.45">
      <c r="B71" s="33">
        <f t="array" aca="1" ref="B71:H71" ca="1">Giorni+1+DATE(Calendario6Annuale,OpzioneCalendario6Mensile,1)-WEEKDAY(DATE(Calendario6Annuale,OpzioneCalendario6Mensile,1),OpzioneGiornoSettimana)</f>
        <v>45684</v>
      </c>
      <c r="C71" s="27">
        <f ca="1"/>
        <v>45685</v>
      </c>
      <c r="D71" s="27">
        <f ca="1"/>
        <v>45686</v>
      </c>
      <c r="E71" s="27">
        <f ca="1"/>
        <v>45687</v>
      </c>
      <c r="F71" s="27">
        <f ca="1"/>
        <v>45688</v>
      </c>
      <c r="G71" s="12">
        <f ca="1"/>
        <v>45689</v>
      </c>
      <c r="H71" s="14">
        <f ca="1"/>
        <v>45690</v>
      </c>
    </row>
    <row r="72" spans="1:8" ht="56.25" hidden="1" customHeight="1" x14ac:dyDescent="0.35">
      <c r="B72" s="22"/>
      <c r="C72" s="22"/>
      <c r="D72" s="22"/>
      <c r="E72" s="22"/>
      <c r="F72" s="22"/>
      <c r="G72" s="9"/>
      <c r="H72" s="10"/>
    </row>
    <row r="73" spans="1:8" ht="16.5" customHeight="1" x14ac:dyDescent="0.45">
      <c r="B73" s="31">
        <f t="array" aca="1" ref="B73:H73" ca="1">Giorni+8+DATE(Calendario6Annuale,OpzioneCalendario6Mensile,1)-WEEKDAY(DATE(Calendario6Annuale,OpzioneCalendario6Mensile,1),OpzioneGiornoSettimana)</f>
        <v>45691</v>
      </c>
      <c r="C73" s="31">
        <f ca="1"/>
        <v>45692</v>
      </c>
      <c r="D73" s="26">
        <f ca="1"/>
        <v>45693</v>
      </c>
      <c r="E73" s="31">
        <f ca="1"/>
        <v>45694</v>
      </c>
      <c r="F73" s="31">
        <f ca="1"/>
        <v>45695</v>
      </c>
      <c r="G73" s="12">
        <f ca="1"/>
        <v>45696</v>
      </c>
      <c r="H73" s="14">
        <f ca="1"/>
        <v>45697</v>
      </c>
    </row>
    <row r="74" spans="1:8" ht="110.15" customHeight="1" x14ac:dyDescent="0.35">
      <c r="A74" s="16" t="s">
        <v>79</v>
      </c>
      <c r="B74" s="24" t="s">
        <v>48</v>
      </c>
      <c r="C74" s="24" t="s">
        <v>49</v>
      </c>
      <c r="D74" s="47" t="s">
        <v>152</v>
      </c>
      <c r="E74" s="24" t="s">
        <v>153</v>
      </c>
      <c r="F74" s="24" t="s">
        <v>51</v>
      </c>
      <c r="G74" s="9"/>
      <c r="H74" s="10"/>
    </row>
    <row r="75" spans="1:8" ht="16.5" customHeight="1" x14ac:dyDescent="0.45">
      <c r="B75" s="31">
        <f t="array" aca="1" ref="B75:H75" ca="1">Giorni+15+DATE(Calendario6Annuale,OpzioneCalendario6Mensile,1)-WEEKDAY(DATE(Calendario6Annuale,OpzioneCalendario6Mensile,1),OpzioneGiornoSettimana)</f>
        <v>45698</v>
      </c>
      <c r="C75" s="31">
        <f ca="1"/>
        <v>45699</v>
      </c>
      <c r="D75" s="31">
        <f ca="1"/>
        <v>45700</v>
      </c>
      <c r="E75" s="31">
        <f ca="1"/>
        <v>45701</v>
      </c>
      <c r="F75" s="31">
        <f ca="1"/>
        <v>45702</v>
      </c>
      <c r="G75" s="12">
        <f ca="1"/>
        <v>45703</v>
      </c>
      <c r="H75" s="14">
        <f ca="1"/>
        <v>45704</v>
      </c>
    </row>
    <row r="76" spans="1:8" ht="100" customHeight="1" x14ac:dyDescent="0.35">
      <c r="A76" s="16" t="s">
        <v>78</v>
      </c>
      <c r="B76" s="42" t="s">
        <v>126</v>
      </c>
      <c r="C76" s="42" t="s">
        <v>127</v>
      </c>
      <c r="D76" s="24" t="s">
        <v>54</v>
      </c>
      <c r="E76" s="24" t="s">
        <v>55</v>
      </c>
      <c r="F76" s="24" t="s">
        <v>56</v>
      </c>
      <c r="G76" s="9"/>
      <c r="H76" s="10"/>
    </row>
    <row r="77" spans="1:8" ht="16.5" customHeight="1" x14ac:dyDescent="0.45">
      <c r="B77" s="31">
        <f t="array" aca="1" ref="B77:H77" ca="1">Giorni+22+DATE(Calendario6Annuale,OpzioneCalendario6Mensile,1)-WEEKDAY(DATE(Calendario6Annuale,OpzioneCalendario6Mensile,1),OpzioneGiornoSettimana)</f>
        <v>45705</v>
      </c>
      <c r="C77" s="31">
        <f ca="1"/>
        <v>45706</v>
      </c>
      <c r="D77" s="31">
        <f ca="1"/>
        <v>45707</v>
      </c>
      <c r="E77" s="31">
        <f ca="1"/>
        <v>45708</v>
      </c>
      <c r="F77" s="31">
        <f ca="1"/>
        <v>45709</v>
      </c>
      <c r="G77" s="12">
        <f ca="1"/>
        <v>45710</v>
      </c>
      <c r="H77" s="14">
        <f ca="1"/>
        <v>45711</v>
      </c>
    </row>
    <row r="78" spans="1:8" ht="100" customHeight="1" x14ac:dyDescent="0.35">
      <c r="A78" s="16" t="s">
        <v>82</v>
      </c>
      <c r="B78" s="24" t="s">
        <v>57</v>
      </c>
      <c r="C78" s="24" t="s">
        <v>59</v>
      </c>
      <c r="D78" s="24" t="s">
        <v>40</v>
      </c>
      <c r="E78" s="24" t="s">
        <v>58</v>
      </c>
      <c r="F78" s="24" t="s">
        <v>128</v>
      </c>
      <c r="G78" s="9"/>
      <c r="H78" s="10"/>
    </row>
    <row r="79" spans="1:8" ht="16.5" customHeight="1" x14ac:dyDescent="0.45">
      <c r="B79" s="31">
        <f t="array" aca="1" ref="B79:H79" ca="1">Giorni+29+DATE(Calendario6Annuale,OpzioneCalendario6Mensile,1)-WEEKDAY(DATE(Calendario6Annuale,OpzioneCalendario6Mensile,1),OpzioneGiornoSettimana)</f>
        <v>45712</v>
      </c>
      <c r="C79" s="31">
        <f ca="1"/>
        <v>45713</v>
      </c>
      <c r="D79" s="26">
        <f ca="1"/>
        <v>45714</v>
      </c>
      <c r="E79" s="31">
        <f ca="1"/>
        <v>45715</v>
      </c>
      <c r="F79" s="31">
        <f ca="1"/>
        <v>45716</v>
      </c>
      <c r="G79" s="12">
        <f ca="1"/>
        <v>45717</v>
      </c>
      <c r="H79" s="14">
        <f ca="1"/>
        <v>45718</v>
      </c>
    </row>
    <row r="80" spans="1:8" ht="110.15" customHeight="1" x14ac:dyDescent="0.35">
      <c r="A80" s="16" t="s">
        <v>75</v>
      </c>
      <c r="B80" s="24" t="s">
        <v>60</v>
      </c>
      <c r="C80" s="24" t="s">
        <v>61</v>
      </c>
      <c r="D80" s="24" t="s">
        <v>125</v>
      </c>
      <c r="E80" s="24" t="s">
        <v>62</v>
      </c>
      <c r="F80" s="24" t="s">
        <v>63</v>
      </c>
      <c r="G80" s="9"/>
      <c r="H80" s="15"/>
    </row>
    <row r="81" spans="1:8" ht="16.5" hidden="1" customHeight="1" x14ac:dyDescent="0.45">
      <c r="B81" s="27">
        <f t="array" aca="1" ref="B81:C81" ca="1">Giorni+36+DATE(Calendario6Annuale,OpzioneCalendario6Mensile,1)-WEEKDAY(DATE(Calendario6Annuale,OpzioneCalendario6Mensile,1),OpzioneGiornoSettimana)</f>
        <v>45719</v>
      </c>
      <c r="C81" s="27">
        <f ca="1"/>
        <v>45720</v>
      </c>
      <c r="D81" s="50" t="s">
        <v>1</v>
      </c>
      <c r="E81" s="51"/>
      <c r="F81" s="51"/>
      <c r="G81" s="51"/>
      <c r="H81" s="51"/>
    </row>
    <row r="82" spans="1:8" ht="63.75" hidden="1" customHeight="1" x14ac:dyDescent="0.35">
      <c r="B82" s="22"/>
      <c r="C82" s="22"/>
      <c r="D82" s="49"/>
      <c r="E82" s="49"/>
      <c r="F82" s="49"/>
      <c r="G82" s="49"/>
      <c r="H82" s="49"/>
    </row>
    <row r="83" spans="1:8" ht="32.15" customHeight="1" x14ac:dyDescent="0.45">
      <c r="A83" s="1"/>
      <c r="B83" s="17">
        <f ca="1">YEAR(DATE(Calendario6Annuale,OpzioneCalendario6Mensile+1,1))</f>
        <v>2025</v>
      </c>
      <c r="C83" s="52" t="str">
        <f ca="1">TEXT(DATE(Calendario6Annuale,OpzioneCalendario6Mensile+1,1),"mmmm")</f>
        <v>marzo</v>
      </c>
      <c r="D83" s="52"/>
      <c r="E83" s="52"/>
      <c r="F83" s="28"/>
      <c r="G83" s="4"/>
      <c r="H83" s="3"/>
    </row>
    <row r="84" spans="1:8" ht="14.25" customHeight="1" x14ac:dyDescent="0.4">
      <c r="A84" s="2"/>
      <c r="B84" s="19" t="str">
        <f t="shared" ref="B84:H84" ca="1" si="5">UPPER(TEXT(B85,"gggg"))</f>
        <v>LUNEDÌ</v>
      </c>
      <c r="C84" s="20" t="str">
        <f t="shared" ca="1" si="5"/>
        <v>MARTEDÌ</v>
      </c>
      <c r="D84" s="19" t="str">
        <f t="shared" ca="1" si="5"/>
        <v>MERCOLEDÌ</v>
      </c>
      <c r="E84" s="20" t="str">
        <f t="shared" ca="1" si="5"/>
        <v>GIOVEDÌ</v>
      </c>
      <c r="F84" s="19" t="str">
        <f t="shared" ca="1" si="5"/>
        <v>VENERDÌ</v>
      </c>
      <c r="G84" s="7" t="str">
        <f t="shared" ca="1" si="5"/>
        <v>SABATO</v>
      </c>
      <c r="H84" s="6" t="str">
        <f t="shared" ca="1" si="5"/>
        <v>DOMENICA</v>
      </c>
    </row>
    <row r="85" spans="1:8" ht="16.5" hidden="1" customHeight="1" x14ac:dyDescent="0.45">
      <c r="B85" s="27">
        <f t="array" aca="1" ref="B85:H85" ca="1">Giorni+1+DATE(Calendario7Annuale,OpzioneCalendario7Mensile,1)-WEEKDAY(DATE(Calendario7Annuale,OpzioneCalendario7Mensile,1),OpzioneGiornoSettimana)</f>
        <v>45712</v>
      </c>
      <c r="C85" s="27">
        <f ca="1"/>
        <v>45713</v>
      </c>
      <c r="D85" s="27">
        <f ca="1"/>
        <v>45714</v>
      </c>
      <c r="E85" s="27">
        <f ca="1"/>
        <v>45715</v>
      </c>
      <c r="F85" s="27">
        <f ca="1"/>
        <v>45716</v>
      </c>
      <c r="G85" s="12">
        <f ca="1"/>
        <v>45717</v>
      </c>
      <c r="H85" s="14">
        <f ca="1"/>
        <v>45718</v>
      </c>
    </row>
    <row r="86" spans="1:8" ht="56.25" hidden="1" customHeight="1" x14ac:dyDescent="0.35">
      <c r="B86" s="22"/>
      <c r="C86" s="22"/>
      <c r="D86" s="22"/>
      <c r="E86" s="22"/>
      <c r="F86" s="22"/>
      <c r="G86" s="9"/>
      <c r="H86" s="10"/>
    </row>
    <row r="87" spans="1:8" ht="16.5" customHeight="1" x14ac:dyDescent="0.45">
      <c r="B87" s="31">
        <f t="array" aca="1" ref="B87:H87" ca="1">Giorni+8+DATE(Calendario7Annuale,OpzioneCalendario7Mensile,1)-WEEKDAY(DATE(Calendario7Annuale,OpzioneCalendario7Mensile,1),OpzioneGiornoSettimana)</f>
        <v>45719</v>
      </c>
      <c r="C87" s="31">
        <f ca="1"/>
        <v>45720</v>
      </c>
      <c r="D87" s="31">
        <f ca="1"/>
        <v>45721</v>
      </c>
      <c r="E87" s="31">
        <f ca="1"/>
        <v>45722</v>
      </c>
      <c r="F87" s="31">
        <f ca="1"/>
        <v>45723</v>
      </c>
      <c r="G87" s="12">
        <f ca="1"/>
        <v>45724</v>
      </c>
      <c r="H87" s="14">
        <f ca="1"/>
        <v>45725</v>
      </c>
    </row>
    <row r="88" spans="1:8" ht="100" customHeight="1" x14ac:dyDescent="0.35">
      <c r="A88" s="16" t="s">
        <v>77</v>
      </c>
      <c r="B88" s="43" t="s">
        <v>129</v>
      </c>
      <c r="C88" s="43" t="s">
        <v>129</v>
      </c>
      <c r="D88" s="24" t="s">
        <v>31</v>
      </c>
      <c r="E88" s="24" t="s">
        <v>32</v>
      </c>
      <c r="F88" s="24" t="s">
        <v>33</v>
      </c>
      <c r="G88" s="9"/>
      <c r="H88" s="10"/>
    </row>
    <row r="89" spans="1:8" ht="16.5" customHeight="1" x14ac:dyDescent="0.45">
      <c r="B89" s="31">
        <f t="array" aca="1" ref="B89:H89" ca="1">Giorni+15+DATE(Calendario7Annuale,OpzioneCalendario7Mensile,1)-WEEKDAY(DATE(Calendario7Annuale,OpzioneCalendario7Mensile,1),OpzioneGiornoSettimana)</f>
        <v>45726</v>
      </c>
      <c r="C89" s="31">
        <f ca="1"/>
        <v>45727</v>
      </c>
      <c r="D89" s="26">
        <f ca="1"/>
        <v>45728</v>
      </c>
      <c r="E89" s="31">
        <f ca="1"/>
        <v>45729</v>
      </c>
      <c r="F89" s="31">
        <f ca="1"/>
        <v>45730</v>
      </c>
      <c r="G89" s="12">
        <f ca="1"/>
        <v>45731</v>
      </c>
      <c r="H89" s="14">
        <f ca="1"/>
        <v>45732</v>
      </c>
    </row>
    <row r="90" spans="1:8" ht="110.15" customHeight="1" x14ac:dyDescent="0.35">
      <c r="A90" s="16" t="s">
        <v>76</v>
      </c>
      <c r="B90" s="24" t="s">
        <v>34</v>
      </c>
      <c r="C90" s="24" t="s">
        <v>86</v>
      </c>
      <c r="D90" s="24" t="s">
        <v>87</v>
      </c>
      <c r="E90" s="24" t="s">
        <v>37</v>
      </c>
      <c r="F90" s="24" t="s">
        <v>38</v>
      </c>
      <c r="G90" s="9"/>
      <c r="H90" s="10"/>
    </row>
    <row r="91" spans="1:8" ht="16.5" customHeight="1" x14ac:dyDescent="0.45">
      <c r="B91" s="31">
        <f t="array" aca="1" ref="B91:H91" ca="1">Giorni+22+DATE(Calendario7Annuale,OpzioneCalendario7Mensile,1)-WEEKDAY(DATE(Calendario7Annuale,OpzioneCalendario7Mensile,1),OpzioneGiornoSettimana)</f>
        <v>45733</v>
      </c>
      <c r="C91" s="31">
        <f ca="1"/>
        <v>45734</v>
      </c>
      <c r="D91" s="31">
        <f ca="1"/>
        <v>45735</v>
      </c>
      <c r="E91" s="31">
        <f ca="1"/>
        <v>45736</v>
      </c>
      <c r="F91" s="31">
        <f ca="1"/>
        <v>45737</v>
      </c>
      <c r="G91" s="12">
        <f ca="1"/>
        <v>45738</v>
      </c>
      <c r="H91" s="14">
        <f ca="1"/>
        <v>45739</v>
      </c>
    </row>
    <row r="92" spans="1:8" ht="100" customHeight="1" x14ac:dyDescent="0.35">
      <c r="A92" s="16" t="s">
        <v>81</v>
      </c>
      <c r="B92" s="24" t="s">
        <v>39</v>
      </c>
      <c r="C92" s="24" t="s">
        <v>42</v>
      </c>
      <c r="D92" s="24" t="s">
        <v>41</v>
      </c>
      <c r="E92" s="24" t="s">
        <v>40</v>
      </c>
      <c r="F92" s="24" t="s">
        <v>43</v>
      </c>
      <c r="G92" s="9"/>
      <c r="H92" s="10"/>
    </row>
    <row r="93" spans="1:8" ht="16.5" customHeight="1" x14ac:dyDescent="0.45">
      <c r="B93" s="31">
        <f t="array" aca="1" ref="B93:H93" ca="1">Giorni+29+DATE(Calendario7Annuale,OpzioneCalendario7Mensile,1)-WEEKDAY(DATE(Calendario7Annuale,OpzioneCalendario7Mensile,1),OpzioneGiornoSettimana)</f>
        <v>45740</v>
      </c>
      <c r="C93" s="31">
        <f ca="1"/>
        <v>45741</v>
      </c>
      <c r="D93" s="26">
        <f ca="1"/>
        <v>45742</v>
      </c>
      <c r="E93" s="31">
        <f ca="1"/>
        <v>45743</v>
      </c>
      <c r="F93" s="31">
        <f ca="1"/>
        <v>45744</v>
      </c>
      <c r="G93" s="12">
        <f ca="1"/>
        <v>45745</v>
      </c>
      <c r="H93" s="14">
        <f ca="1"/>
        <v>45746</v>
      </c>
    </row>
    <row r="94" spans="1:8" ht="110.15" customHeight="1" x14ac:dyDescent="0.35">
      <c r="A94" s="16" t="s">
        <v>80</v>
      </c>
      <c r="B94" s="24" t="s">
        <v>44</v>
      </c>
      <c r="C94" s="24" t="s">
        <v>45</v>
      </c>
      <c r="D94" s="44" t="s">
        <v>132</v>
      </c>
      <c r="E94" s="42" t="s">
        <v>130</v>
      </c>
      <c r="F94" s="42" t="s">
        <v>131</v>
      </c>
      <c r="G94" s="9"/>
      <c r="H94" s="15"/>
    </row>
    <row r="95" spans="1:8" ht="16.5" hidden="1" customHeight="1" x14ac:dyDescent="0.45">
      <c r="B95" s="27">
        <f t="array" aca="1" ref="B95:C95" ca="1">Giorni+36+DATE(Calendario7Annuale,OpzioneCalendario7Mensile,1)-WEEKDAY(DATE(Calendario7Annuale,OpzioneCalendario7Mensile,1),OpzioneGiornoSettimana)</f>
        <v>45747</v>
      </c>
      <c r="C95" s="27">
        <f ca="1"/>
        <v>45748</v>
      </c>
      <c r="D95" s="50" t="s">
        <v>1</v>
      </c>
      <c r="E95" s="51"/>
      <c r="F95" s="51"/>
      <c r="G95" s="51"/>
      <c r="H95" s="51"/>
    </row>
    <row r="96" spans="1:8" ht="63.75" hidden="1" customHeight="1" x14ac:dyDescent="0.35">
      <c r="B96" s="22"/>
      <c r="C96" s="22"/>
      <c r="D96" s="49"/>
      <c r="E96" s="49"/>
      <c r="F96" s="49"/>
      <c r="G96" s="49"/>
      <c r="H96" s="49"/>
    </row>
    <row r="97" spans="1:8" ht="32.15" customHeight="1" x14ac:dyDescent="0.45">
      <c r="A97" s="1"/>
      <c r="B97" s="17">
        <f ca="1">YEAR(DATE(Calendario7Annuale,OpzioneCalendario7Mensile+1,1))</f>
        <v>2025</v>
      </c>
      <c r="C97" s="52" t="str">
        <f ca="1">TEXT(DATE(Calendario7Annuale,OpzioneCalendario7Mensile+1,1),"mmmm")</f>
        <v>aprile</v>
      </c>
      <c r="D97" s="52"/>
      <c r="E97" s="52"/>
      <c r="F97" s="28"/>
      <c r="G97" s="4"/>
      <c r="H97" s="3"/>
    </row>
    <row r="98" spans="1:8" ht="14.25" customHeight="1" x14ac:dyDescent="0.4">
      <c r="A98" s="2"/>
      <c r="B98" s="19" t="str">
        <f t="shared" ref="B98:H98" ca="1" si="6">UPPER(TEXT(B99,"gggg"))</f>
        <v>LUNEDÌ</v>
      </c>
      <c r="C98" s="20" t="str">
        <f t="shared" ca="1" si="6"/>
        <v>MARTEDÌ</v>
      </c>
      <c r="D98" s="19" t="str">
        <f t="shared" ca="1" si="6"/>
        <v>MERCOLEDÌ</v>
      </c>
      <c r="E98" s="20" t="str">
        <f t="shared" ca="1" si="6"/>
        <v>GIOVEDÌ</v>
      </c>
      <c r="F98" s="19" t="str">
        <f t="shared" ca="1" si="6"/>
        <v>VENERDÌ</v>
      </c>
      <c r="G98" s="7" t="str">
        <f t="shared" ca="1" si="6"/>
        <v>SABATO</v>
      </c>
      <c r="H98" s="6" t="str">
        <f t="shared" ca="1" si="6"/>
        <v>DOMENICA</v>
      </c>
    </row>
    <row r="99" spans="1:8" ht="16.5" customHeight="1" x14ac:dyDescent="0.45">
      <c r="B99" s="31">
        <f t="array" aca="1" ref="B99:H99" ca="1">Giorni+1+DATE(Calendario8Annuale,OpzioneCalendario8Mensile,1)-WEEKDAY(DATE(Calendario8Annuale,OpzioneCalendario8Mensile,1),OpzioneGiornoSettimana)</f>
        <v>45747</v>
      </c>
      <c r="C99" s="31">
        <f ca="1"/>
        <v>45748</v>
      </c>
      <c r="D99" s="26">
        <f ca="1"/>
        <v>45749</v>
      </c>
      <c r="E99" s="31">
        <f ca="1"/>
        <v>45750</v>
      </c>
      <c r="F99" s="31">
        <f ca="1"/>
        <v>45751</v>
      </c>
      <c r="G99" s="12">
        <f ca="1"/>
        <v>45752</v>
      </c>
      <c r="H99" s="14">
        <f ca="1"/>
        <v>45753</v>
      </c>
    </row>
    <row r="100" spans="1:8" ht="118.25" customHeight="1" x14ac:dyDescent="0.35">
      <c r="A100" s="16" t="s">
        <v>79</v>
      </c>
      <c r="B100" s="42" t="s">
        <v>48</v>
      </c>
      <c r="C100" s="42" t="s">
        <v>117</v>
      </c>
      <c r="D100" s="24" t="s">
        <v>133</v>
      </c>
      <c r="E100" s="24" t="s">
        <v>50</v>
      </c>
      <c r="F100" s="24" t="s">
        <v>51</v>
      </c>
      <c r="G100" s="9"/>
      <c r="H100" s="10"/>
    </row>
    <row r="101" spans="1:8" ht="16.5" customHeight="1" x14ac:dyDescent="0.45">
      <c r="B101" s="31">
        <f t="array" aca="1" ref="B101:H101" ca="1">Giorni+8+DATE(Calendario8Annuale,OpzioneCalendario8Mensile,1)-WEEKDAY(DATE(Calendario8Annuale,OpzioneCalendario8Mensile,1),OpzioneGiornoSettimana)</f>
        <v>45754</v>
      </c>
      <c r="C101" s="31">
        <f ca="1"/>
        <v>45755</v>
      </c>
      <c r="D101" s="31">
        <f ca="1"/>
        <v>45756</v>
      </c>
      <c r="E101" s="31">
        <f ca="1"/>
        <v>45757</v>
      </c>
      <c r="F101" s="31">
        <f ca="1"/>
        <v>45758</v>
      </c>
      <c r="G101" s="12">
        <f ca="1"/>
        <v>45759</v>
      </c>
      <c r="H101" s="14">
        <f ca="1"/>
        <v>45760</v>
      </c>
    </row>
    <row r="102" spans="1:8" ht="100" customHeight="1" x14ac:dyDescent="0.35">
      <c r="A102" s="16" t="s">
        <v>78</v>
      </c>
      <c r="B102" s="24" t="s">
        <v>52</v>
      </c>
      <c r="C102" s="24" t="s">
        <v>53</v>
      </c>
      <c r="D102" s="30" t="s">
        <v>149</v>
      </c>
      <c r="E102" s="24" t="s">
        <v>55</v>
      </c>
      <c r="F102" s="24" t="s">
        <v>56</v>
      </c>
      <c r="G102" s="9"/>
      <c r="H102" s="10"/>
    </row>
    <row r="103" spans="1:8" ht="16.5" customHeight="1" x14ac:dyDescent="0.45">
      <c r="B103" s="46">
        <f t="array" aca="1" ref="B103:H103" ca="1">Giorni+15+DATE(Calendario8Annuale,OpzioneCalendario8Mensile,1)-WEEKDAY(DATE(Calendario8Annuale,OpzioneCalendario8Mensile,1),OpzioneGiornoSettimana)</f>
        <v>45761</v>
      </c>
      <c r="C103" s="46">
        <f ca="1"/>
        <v>45762</v>
      </c>
      <c r="D103" s="29">
        <f ca="1"/>
        <v>45763</v>
      </c>
      <c r="E103" s="46">
        <f ca="1"/>
        <v>45764</v>
      </c>
      <c r="F103" s="46">
        <f ca="1"/>
        <v>45765</v>
      </c>
      <c r="G103" s="12">
        <f ca="1"/>
        <v>45766</v>
      </c>
      <c r="H103" s="14">
        <f ca="1"/>
        <v>45767</v>
      </c>
    </row>
    <row r="104" spans="1:8" ht="102" customHeight="1" x14ac:dyDescent="0.35">
      <c r="A104" s="16" t="s">
        <v>82</v>
      </c>
      <c r="B104" s="24" t="s">
        <v>57</v>
      </c>
      <c r="C104" s="24" t="s">
        <v>59</v>
      </c>
      <c r="D104" s="48" t="s">
        <v>158</v>
      </c>
      <c r="E104" s="32" t="s">
        <v>72</v>
      </c>
      <c r="F104" s="32" t="s">
        <v>72</v>
      </c>
      <c r="G104" s="9"/>
      <c r="H104" s="10"/>
    </row>
    <row r="105" spans="1:8" ht="16.5" customHeight="1" x14ac:dyDescent="0.45">
      <c r="B105" s="25">
        <f t="array" aca="1" ref="B105:H105" ca="1">Giorni+22+DATE(Calendario8Annuale,OpzioneCalendario8Mensile,1)-WEEKDAY(DATE(Calendario8Annuale,OpzioneCalendario8Mensile,1),OpzioneGiornoSettimana)</f>
        <v>45768</v>
      </c>
      <c r="C105" s="25">
        <f ca="1"/>
        <v>45769</v>
      </c>
      <c r="D105" s="25">
        <f ca="1"/>
        <v>45770</v>
      </c>
      <c r="E105" s="25">
        <f ca="1"/>
        <v>45771</v>
      </c>
      <c r="F105" s="25">
        <f ca="1"/>
        <v>45772</v>
      </c>
      <c r="G105" s="12">
        <f ca="1"/>
        <v>45773</v>
      </c>
      <c r="H105" s="14">
        <f ca="1"/>
        <v>45774</v>
      </c>
    </row>
    <row r="106" spans="1:8" ht="100" customHeight="1" x14ac:dyDescent="0.35">
      <c r="A106" s="16" t="s">
        <v>134</v>
      </c>
      <c r="B106" s="32" t="s">
        <v>72</v>
      </c>
      <c r="C106" s="32" t="s">
        <v>72</v>
      </c>
      <c r="D106" s="30" t="s">
        <v>135</v>
      </c>
      <c r="E106" s="42" t="s">
        <v>136</v>
      </c>
      <c r="F106" s="32" t="s">
        <v>73</v>
      </c>
      <c r="G106" s="9"/>
      <c r="H106" s="10"/>
    </row>
    <row r="107" spans="1:8" ht="16.5" customHeight="1" x14ac:dyDescent="0.45">
      <c r="B107" s="25">
        <f t="array" aca="1" ref="B107:H107" ca="1">Giorni+29+DATE(Calendario8Annuale,OpzioneCalendario8Mensile,1)-WEEKDAY(DATE(Calendario8Annuale,OpzioneCalendario8Mensile,1),OpzioneGiornoSettimana)</f>
        <v>45775</v>
      </c>
      <c r="C107" s="25">
        <f ca="1"/>
        <v>45776</v>
      </c>
      <c r="D107" s="25">
        <f ca="1"/>
        <v>45777</v>
      </c>
      <c r="E107" s="25">
        <f ca="1"/>
        <v>45778</v>
      </c>
      <c r="F107" s="25">
        <f ca="1"/>
        <v>45779</v>
      </c>
      <c r="G107" s="12">
        <f ca="1"/>
        <v>45780</v>
      </c>
      <c r="H107" s="14">
        <f ca="1"/>
        <v>45781</v>
      </c>
    </row>
    <row r="108" spans="1:8" ht="90" customHeight="1" x14ac:dyDescent="0.35">
      <c r="A108" s="16" t="s">
        <v>77</v>
      </c>
      <c r="B108" s="24" t="s">
        <v>8</v>
      </c>
      <c r="C108" s="24" t="s">
        <v>9</v>
      </c>
      <c r="D108" s="42" t="s">
        <v>137</v>
      </c>
      <c r="E108" s="32" t="s">
        <v>138</v>
      </c>
      <c r="F108" s="32" t="s">
        <v>74</v>
      </c>
      <c r="G108" s="9"/>
      <c r="H108" s="15"/>
    </row>
    <row r="109" spans="1:8" ht="16.5" hidden="1" customHeight="1" x14ac:dyDescent="0.45">
      <c r="B109" s="27">
        <f t="array" aca="1" ref="B109:C109" ca="1">Giorni+36+DATE(Calendario8Annuale,OpzioneCalendario8Mensile,1)-WEEKDAY(DATE(Calendario8Annuale,OpzioneCalendario8Mensile,1),OpzioneGiornoSettimana)</f>
        <v>45782</v>
      </c>
      <c r="C109" s="27">
        <f ca="1"/>
        <v>45783</v>
      </c>
      <c r="D109" s="50" t="s">
        <v>1</v>
      </c>
      <c r="E109" s="51"/>
      <c r="F109" s="51"/>
      <c r="G109" s="51"/>
      <c r="H109" s="51"/>
    </row>
    <row r="110" spans="1:8" ht="63.75" hidden="1" customHeight="1" x14ac:dyDescent="0.35">
      <c r="B110" s="22"/>
      <c r="C110" s="22"/>
      <c r="D110" s="49"/>
      <c r="E110" s="49"/>
      <c r="F110" s="49"/>
      <c r="G110" s="49"/>
      <c r="H110" s="49"/>
    </row>
    <row r="111" spans="1:8" ht="32.15" customHeight="1" x14ac:dyDescent="0.45">
      <c r="A111" s="1"/>
      <c r="B111" s="17">
        <f ca="1">YEAR(DATE(Calendario8Annuale,OpzioneCalendario8Mensile+1,1))</f>
        <v>2025</v>
      </c>
      <c r="C111" s="52" t="str">
        <f ca="1">TEXT(DATE(Calendario8Annuale,OpzioneCalendario8Mensile+1,1),"mmmm")</f>
        <v>maggio</v>
      </c>
      <c r="D111" s="52"/>
      <c r="E111" s="52"/>
      <c r="F111" s="28"/>
      <c r="G111" s="4"/>
      <c r="H111" s="3"/>
    </row>
    <row r="112" spans="1:8" ht="14.25" customHeight="1" x14ac:dyDescent="0.4">
      <c r="A112" s="2"/>
      <c r="B112" s="19" t="str">
        <f t="shared" ref="B112:H112" ca="1" si="7">UPPER(TEXT(B113,"gggg"))</f>
        <v>LUNEDÌ</v>
      </c>
      <c r="C112" s="20" t="str">
        <f t="shared" ca="1" si="7"/>
        <v>MARTEDÌ</v>
      </c>
      <c r="D112" s="19" t="str">
        <f t="shared" ca="1" si="7"/>
        <v>MERCOLEDÌ</v>
      </c>
      <c r="E112" s="20" t="str">
        <f t="shared" ca="1" si="7"/>
        <v>GIOVEDÌ</v>
      </c>
      <c r="F112" s="19" t="str">
        <f t="shared" ca="1" si="7"/>
        <v>VENERDÌ</v>
      </c>
      <c r="G112" s="7" t="str">
        <f t="shared" ca="1" si="7"/>
        <v>SABATO</v>
      </c>
      <c r="H112" s="6" t="str">
        <f t="shared" ca="1" si="7"/>
        <v>DOMENICA</v>
      </c>
    </row>
    <row r="113" spans="1:8" ht="16.5" hidden="1" customHeight="1" x14ac:dyDescent="0.45">
      <c r="B113" s="27">
        <f t="array" aca="1" ref="B113:H113" ca="1">Giorni+1+DATE(Calendario9Annuale,OpzioneCalendario9Mensile,1)-WEEKDAY(DATE(Calendario9Annuale,OpzioneCalendario9Mensile,1),OpzioneGiornoSettimana)</f>
        <v>45775</v>
      </c>
      <c r="C113" s="27">
        <f ca="1"/>
        <v>45776</v>
      </c>
      <c r="D113" s="27">
        <f ca="1"/>
        <v>45777</v>
      </c>
      <c r="E113" s="27">
        <f ca="1"/>
        <v>45778</v>
      </c>
      <c r="F113" s="27">
        <f ca="1"/>
        <v>45779</v>
      </c>
      <c r="G113" s="12">
        <f ca="1"/>
        <v>45780</v>
      </c>
      <c r="H113" s="14">
        <f ca="1"/>
        <v>45781</v>
      </c>
    </row>
    <row r="114" spans="1:8" ht="56.25" hidden="1" customHeight="1" x14ac:dyDescent="0.35">
      <c r="B114" s="22"/>
      <c r="C114" s="22"/>
      <c r="D114" s="22"/>
      <c r="E114" s="22"/>
      <c r="F114" s="22"/>
      <c r="G114" s="9"/>
      <c r="H114" s="10"/>
    </row>
    <row r="115" spans="1:8" ht="16.5" customHeight="1" x14ac:dyDescent="0.45">
      <c r="B115" s="25">
        <f t="array" aca="1" ref="B115:H115" ca="1">Giorni+8+DATE(Calendario9Annuale,OpzioneCalendario9Mensile,1)-WEEKDAY(DATE(Calendario9Annuale,OpzioneCalendario9Mensile,1),OpzioneGiornoSettimana)</f>
        <v>45782</v>
      </c>
      <c r="C115" s="25">
        <f ca="1"/>
        <v>45783</v>
      </c>
      <c r="D115" s="29">
        <f ca="1"/>
        <v>45784</v>
      </c>
      <c r="E115" s="25">
        <f ca="1"/>
        <v>45785</v>
      </c>
      <c r="F115" s="25">
        <f ca="1"/>
        <v>45786</v>
      </c>
      <c r="G115" s="12">
        <f ca="1"/>
        <v>45787</v>
      </c>
      <c r="H115" s="14">
        <f ca="1"/>
        <v>45788</v>
      </c>
    </row>
    <row r="116" spans="1:8" ht="110.15" customHeight="1" x14ac:dyDescent="0.35">
      <c r="A116" s="16" t="s">
        <v>76</v>
      </c>
      <c r="B116" s="24" t="s">
        <v>11</v>
      </c>
      <c r="C116" s="24" t="s">
        <v>12</v>
      </c>
      <c r="D116" s="47" t="s">
        <v>159</v>
      </c>
      <c r="E116" s="24" t="s">
        <v>13</v>
      </c>
      <c r="F116" s="24" t="s">
        <v>14</v>
      </c>
      <c r="G116" s="9"/>
      <c r="H116" s="10"/>
    </row>
    <row r="117" spans="1:8" ht="16.5" customHeight="1" x14ac:dyDescent="0.45">
      <c r="B117" s="25">
        <f t="array" aca="1" ref="B117:H117" ca="1">Giorni+15+DATE(Calendario9Annuale,OpzioneCalendario9Mensile,1)-WEEKDAY(DATE(Calendario9Annuale,OpzioneCalendario9Mensile,1),OpzioneGiornoSettimana)</f>
        <v>45789</v>
      </c>
      <c r="C117" s="25">
        <f ca="1"/>
        <v>45790</v>
      </c>
      <c r="D117" s="25">
        <f ca="1"/>
        <v>45791</v>
      </c>
      <c r="E117" s="25">
        <f ca="1"/>
        <v>45792</v>
      </c>
      <c r="F117" s="25">
        <f ca="1"/>
        <v>45793</v>
      </c>
      <c r="G117" s="12">
        <f ca="1"/>
        <v>45794</v>
      </c>
      <c r="H117" s="14">
        <f ca="1"/>
        <v>45795</v>
      </c>
    </row>
    <row r="118" spans="1:8" ht="100" customHeight="1" x14ac:dyDescent="0.35">
      <c r="A118" s="16" t="s">
        <v>81</v>
      </c>
      <c r="B118" s="24" t="s">
        <v>15</v>
      </c>
      <c r="C118" s="24" t="s">
        <v>18</v>
      </c>
      <c r="D118" s="24" t="s">
        <v>17</v>
      </c>
      <c r="E118" s="24" t="s">
        <v>16</v>
      </c>
      <c r="F118" s="24" t="s">
        <v>19</v>
      </c>
      <c r="G118" s="9"/>
      <c r="H118" s="10"/>
    </row>
    <row r="119" spans="1:8" ht="16.5" customHeight="1" x14ac:dyDescent="0.45">
      <c r="B119" s="25">
        <f t="array" aca="1" ref="B119:H119" ca="1">Giorni+22+DATE(Calendario9Annuale,OpzioneCalendario9Mensile,1)-WEEKDAY(DATE(Calendario9Annuale,OpzioneCalendario9Mensile,1),OpzioneGiornoSettimana)</f>
        <v>45796</v>
      </c>
      <c r="C119" s="25">
        <f ca="1"/>
        <v>45797</v>
      </c>
      <c r="D119" s="29">
        <f ca="1"/>
        <v>45798</v>
      </c>
      <c r="E119" s="25">
        <f ca="1"/>
        <v>45799</v>
      </c>
      <c r="F119" s="25">
        <f ca="1"/>
        <v>45800</v>
      </c>
      <c r="G119" s="12">
        <f ca="1"/>
        <v>45801</v>
      </c>
      <c r="H119" s="14">
        <f ca="1"/>
        <v>45802</v>
      </c>
    </row>
    <row r="120" spans="1:8" ht="110.15" customHeight="1" x14ac:dyDescent="0.35">
      <c r="A120" s="16" t="s">
        <v>80</v>
      </c>
      <c r="B120" s="24" t="s">
        <v>4</v>
      </c>
      <c r="C120" s="24" t="s">
        <v>20</v>
      </c>
      <c r="D120" s="48" t="s">
        <v>154</v>
      </c>
      <c r="E120" s="24" t="s">
        <v>21</v>
      </c>
      <c r="F120" s="24" t="s">
        <v>22</v>
      </c>
      <c r="G120" s="9"/>
      <c r="H120" s="10"/>
    </row>
    <row r="121" spans="1:8" ht="16.5" customHeight="1" x14ac:dyDescent="0.45">
      <c r="B121" s="25">
        <f t="array" aca="1" ref="B121:H121" ca="1">Giorni+29+DATE(Calendario9Annuale,OpzioneCalendario9Mensile,1)-WEEKDAY(DATE(Calendario9Annuale,OpzioneCalendario9Mensile,1),OpzioneGiornoSettimana)</f>
        <v>45803</v>
      </c>
      <c r="C121" s="25">
        <f ca="1"/>
        <v>45804</v>
      </c>
      <c r="D121" s="25">
        <f ca="1"/>
        <v>45805</v>
      </c>
      <c r="E121" s="25">
        <f ca="1"/>
        <v>45806</v>
      </c>
      <c r="F121" s="25">
        <f ca="1"/>
        <v>45807</v>
      </c>
      <c r="G121" s="12">
        <f ca="1"/>
        <v>45808</v>
      </c>
      <c r="H121" s="14">
        <f ca="1"/>
        <v>45809</v>
      </c>
    </row>
    <row r="122" spans="1:8" ht="100" customHeight="1" x14ac:dyDescent="0.35">
      <c r="A122" s="16" t="s">
        <v>79</v>
      </c>
      <c r="B122" s="24" t="s">
        <v>23</v>
      </c>
      <c r="C122" s="24" t="s">
        <v>24</v>
      </c>
      <c r="D122" s="24" t="s">
        <v>69</v>
      </c>
      <c r="E122" s="24" t="s">
        <v>139</v>
      </c>
      <c r="F122" s="24" t="s">
        <v>140</v>
      </c>
      <c r="G122" s="9"/>
      <c r="H122" s="15"/>
    </row>
    <row r="123" spans="1:8" ht="16.5" hidden="1" customHeight="1" x14ac:dyDescent="0.45">
      <c r="B123" s="27">
        <f t="array" aca="1" ref="B123:C123" ca="1">Giorni+36+DATE(Calendario9Annuale,OpzioneCalendario9Mensile,1)-WEEKDAY(DATE(Calendario9Annuale,OpzioneCalendario9Mensile,1),OpzioneGiornoSettimana)</f>
        <v>45810</v>
      </c>
      <c r="C123" s="27">
        <f ca="1"/>
        <v>45811</v>
      </c>
      <c r="D123" s="50" t="s">
        <v>1</v>
      </c>
      <c r="E123" s="51"/>
      <c r="F123" s="51"/>
      <c r="G123" s="51"/>
      <c r="H123" s="51"/>
    </row>
    <row r="124" spans="1:8" ht="63.75" hidden="1" customHeight="1" x14ac:dyDescent="0.35">
      <c r="B124" s="22"/>
      <c r="C124" s="22"/>
      <c r="D124" s="49"/>
      <c r="E124" s="49"/>
      <c r="F124" s="49"/>
      <c r="G124" s="49"/>
      <c r="H124" s="49"/>
    </row>
    <row r="125" spans="1:8" ht="32.15" customHeight="1" x14ac:dyDescent="0.45">
      <c r="A125" s="1"/>
      <c r="B125" s="17">
        <f ca="1">YEAR(DATE(Calendario9Annuale,OpzioneCalendario9Mensile+1,1))</f>
        <v>2025</v>
      </c>
      <c r="C125" s="52" t="str">
        <f ca="1">TEXT(DATE(Calendario9Annuale,OpzioneCalendario9Mensile+1,1),"mmmm")</f>
        <v>giugno</v>
      </c>
      <c r="D125" s="52"/>
      <c r="E125" s="52"/>
      <c r="F125" s="28"/>
      <c r="G125" s="4"/>
      <c r="H125" s="3"/>
    </row>
    <row r="126" spans="1:8" ht="14.25" customHeight="1" x14ac:dyDescent="0.4">
      <c r="A126" s="2"/>
      <c r="B126" s="19" t="str">
        <f t="shared" ref="B126:H126" ca="1" si="8">UPPER(TEXT(B127,"gggg"))</f>
        <v>LUNEDÌ</v>
      </c>
      <c r="C126" s="20" t="str">
        <f t="shared" ca="1" si="8"/>
        <v>MARTEDÌ</v>
      </c>
      <c r="D126" s="19" t="str">
        <f t="shared" ca="1" si="8"/>
        <v>MERCOLEDÌ</v>
      </c>
      <c r="E126" s="20" t="str">
        <f t="shared" ca="1" si="8"/>
        <v>GIOVEDÌ</v>
      </c>
      <c r="F126" s="19" t="str">
        <f t="shared" ca="1" si="8"/>
        <v>VENERDÌ</v>
      </c>
      <c r="G126" s="7" t="str">
        <f t="shared" ca="1" si="8"/>
        <v>SABATO</v>
      </c>
      <c r="H126" s="6" t="str">
        <f t="shared" ca="1" si="8"/>
        <v>DOMENICA</v>
      </c>
    </row>
    <row r="127" spans="1:8" ht="16.5" hidden="1" customHeight="1" x14ac:dyDescent="0.45">
      <c r="B127" s="27">
        <f t="array" aca="1" ref="B127:H127" ca="1">Giorni+1+DATE(Calendario10Annuale,OpzioneCalendario10Mensile,1)-WEEKDAY(DATE(Calendario10Annuale,OpzioneCalendario10Mensile,1),OpzioneGiornoSettimana)</f>
        <v>45803</v>
      </c>
      <c r="C127" s="27">
        <f ca="1"/>
        <v>45804</v>
      </c>
      <c r="D127" s="27">
        <f ca="1"/>
        <v>45805</v>
      </c>
      <c r="E127" s="27">
        <f ca="1"/>
        <v>45806</v>
      </c>
      <c r="F127" s="27">
        <f ca="1"/>
        <v>45807</v>
      </c>
      <c r="G127" s="12">
        <f ca="1"/>
        <v>45808</v>
      </c>
      <c r="H127" s="14">
        <f ca="1"/>
        <v>45809</v>
      </c>
    </row>
    <row r="128" spans="1:8" ht="56.25" hidden="1" customHeight="1" x14ac:dyDescent="0.35">
      <c r="B128" s="22"/>
      <c r="C128" s="22"/>
      <c r="D128" s="22"/>
      <c r="E128" s="22"/>
      <c r="F128" s="22"/>
      <c r="G128" s="9"/>
      <c r="H128" s="10"/>
    </row>
    <row r="129" spans="1:8" ht="16.5" customHeight="1" x14ac:dyDescent="0.45">
      <c r="B129" s="25">
        <f t="array" aca="1" ref="B129:H129" ca="1">Giorni+8+DATE(Calendario10Annuale,OpzioneCalendario10Mensile,1)-WEEKDAY(DATE(Calendario10Annuale,OpzioneCalendario10Mensile,1),OpzioneGiornoSettimana)</f>
        <v>45810</v>
      </c>
      <c r="C129" s="25">
        <f ca="1"/>
        <v>45811</v>
      </c>
      <c r="D129" s="29">
        <f ca="1"/>
        <v>45812</v>
      </c>
      <c r="E129" s="25">
        <f ca="1"/>
        <v>45813</v>
      </c>
      <c r="F129" s="25">
        <f ca="1"/>
        <v>45814</v>
      </c>
      <c r="G129" s="12">
        <f ca="1"/>
        <v>45815</v>
      </c>
      <c r="H129" s="14">
        <f ca="1"/>
        <v>45816</v>
      </c>
    </row>
    <row r="130" spans="1:8" ht="127.75" customHeight="1" x14ac:dyDescent="0.35">
      <c r="A130" s="16" t="s">
        <v>78</v>
      </c>
      <c r="B130" s="45" t="s">
        <v>142</v>
      </c>
      <c r="C130" s="24" t="s">
        <v>27</v>
      </c>
      <c r="D130" s="24" t="s">
        <v>141</v>
      </c>
      <c r="E130" s="24" t="s">
        <v>29</v>
      </c>
      <c r="F130" s="24" t="s">
        <v>88</v>
      </c>
      <c r="G130" s="9"/>
      <c r="H130" s="10"/>
    </row>
    <row r="131" spans="1:8" ht="16.5" customHeight="1" x14ac:dyDescent="0.45">
      <c r="B131" s="25">
        <f t="array" aca="1" ref="B131:H131" ca="1">Giorni+15+DATE(Calendario10Annuale,OpzioneCalendario10Mensile,1)-WEEKDAY(DATE(Calendario10Annuale,OpzioneCalendario10Mensile,1),OpzioneGiornoSettimana)</f>
        <v>45817</v>
      </c>
      <c r="C131" s="25">
        <f ca="1"/>
        <v>45818</v>
      </c>
      <c r="D131" s="25">
        <f ca="1"/>
        <v>45819</v>
      </c>
      <c r="E131" s="25">
        <f ca="1"/>
        <v>45820</v>
      </c>
      <c r="F131" s="25">
        <f ca="1"/>
        <v>45821</v>
      </c>
      <c r="G131" s="12">
        <f ca="1"/>
        <v>45822</v>
      </c>
      <c r="H131" s="14">
        <f ca="1"/>
        <v>45823</v>
      </c>
    </row>
    <row r="132" spans="1:8" ht="100" customHeight="1" x14ac:dyDescent="0.35">
      <c r="A132" s="16" t="s">
        <v>82</v>
      </c>
      <c r="B132" s="24" t="s">
        <v>64</v>
      </c>
      <c r="C132" s="24" t="s">
        <v>65</v>
      </c>
      <c r="D132" s="24" t="s">
        <v>66</v>
      </c>
      <c r="E132" s="24" t="s">
        <v>67</v>
      </c>
      <c r="F132" s="24" t="s">
        <v>68</v>
      </c>
      <c r="G132" s="9"/>
      <c r="H132" s="10"/>
    </row>
    <row r="133" spans="1:8" ht="16.5" customHeight="1" x14ac:dyDescent="0.45">
      <c r="B133" s="25">
        <f t="array" aca="1" ref="B133:H133" ca="1">Giorni+22+DATE(Calendario10Annuale,OpzioneCalendario10Mensile,1)-WEEKDAY(DATE(Calendario10Annuale,OpzioneCalendario10Mensile,1),OpzioneGiornoSettimana)</f>
        <v>45824</v>
      </c>
      <c r="C133" s="25">
        <f ca="1"/>
        <v>45825</v>
      </c>
      <c r="D133" s="25">
        <f ca="1"/>
        <v>45826</v>
      </c>
      <c r="E133" s="25">
        <f ca="1"/>
        <v>45827</v>
      </c>
      <c r="F133" s="25">
        <f ca="1"/>
        <v>45828</v>
      </c>
      <c r="G133" s="12">
        <f ca="1"/>
        <v>45829</v>
      </c>
      <c r="H133" s="14">
        <f ca="1"/>
        <v>45830</v>
      </c>
    </row>
    <row r="134" spans="1:8" ht="100" customHeight="1" x14ac:dyDescent="0.35">
      <c r="A134" s="16" t="s">
        <v>75</v>
      </c>
      <c r="B134" s="24" t="s">
        <v>3</v>
      </c>
      <c r="C134" s="24" t="s">
        <v>4</v>
      </c>
      <c r="D134" s="24" t="s">
        <v>5</v>
      </c>
      <c r="E134" s="24" t="s">
        <v>6</v>
      </c>
      <c r="F134" s="24" t="s">
        <v>7</v>
      </c>
      <c r="G134" s="9"/>
      <c r="H134" s="10"/>
    </row>
    <row r="135" spans="1:8" ht="16.5" customHeight="1" x14ac:dyDescent="0.45">
      <c r="B135" s="25">
        <f t="array" aca="1" ref="B135:H135" ca="1">Giorni+29+DATE(Calendario10Annuale,OpzioneCalendario10Mensile,1)-WEEKDAY(DATE(Calendario10Annuale,OpzioneCalendario10Mensile,1),OpzioneGiornoSettimana)</f>
        <v>45831</v>
      </c>
      <c r="C135" s="25">
        <f ca="1"/>
        <v>45832</v>
      </c>
      <c r="D135" s="25">
        <f ca="1"/>
        <v>45833</v>
      </c>
      <c r="E135" s="25">
        <f ca="1"/>
        <v>45834</v>
      </c>
      <c r="F135" s="25">
        <f ca="1"/>
        <v>45835</v>
      </c>
      <c r="G135" s="12">
        <f ca="1"/>
        <v>45836</v>
      </c>
      <c r="H135" s="14">
        <f ca="1"/>
        <v>45837</v>
      </c>
    </row>
    <row r="136" spans="1:8" ht="100" customHeight="1" x14ac:dyDescent="0.35">
      <c r="A136" s="16" t="s">
        <v>77</v>
      </c>
      <c r="B136" s="24" t="s">
        <v>8</v>
      </c>
      <c r="C136" s="24" t="s">
        <v>9</v>
      </c>
      <c r="D136" s="24" t="s">
        <v>10</v>
      </c>
      <c r="E136" s="24" t="s">
        <v>146</v>
      </c>
      <c r="F136" s="24" t="s">
        <v>143</v>
      </c>
      <c r="G136" s="9"/>
      <c r="H136" s="15"/>
    </row>
    <row r="137" spans="1:8" ht="16.5" hidden="1" customHeight="1" x14ac:dyDescent="0.45">
      <c r="B137" s="27">
        <f t="array" aca="1" ref="B137:C137" ca="1">Giorni+36+DATE(Calendario10Annuale,OpzioneCalendario10Mensile,1)-WEEKDAY(DATE(Calendario10Annuale,OpzioneCalendario10Mensile,1),OpzioneGiornoSettimana)</f>
        <v>45838</v>
      </c>
      <c r="C137" s="27">
        <f ca="1"/>
        <v>45839</v>
      </c>
      <c r="D137" s="50" t="s">
        <v>1</v>
      </c>
      <c r="E137" s="51"/>
      <c r="F137" s="51"/>
      <c r="G137" s="51"/>
      <c r="H137" s="51"/>
    </row>
    <row r="138" spans="1:8" ht="63.75" hidden="1" customHeight="1" x14ac:dyDescent="0.35">
      <c r="B138" s="22"/>
      <c r="C138" s="22"/>
      <c r="D138" s="49"/>
      <c r="E138" s="49"/>
      <c r="F138" s="49"/>
      <c r="G138" s="49"/>
      <c r="H138" s="49"/>
    </row>
    <row r="139" spans="1:8" ht="54" customHeight="1" x14ac:dyDescent="0.45">
      <c r="B139" s="17">
        <f ca="1">YEAR(DATE(Calendario10Annuale,OpzioneCalendario10Mensile+1,1))</f>
        <v>2025</v>
      </c>
      <c r="C139" s="52" t="str">
        <f ca="1">TEXT(DATE(Calendario10Annuale,OpzioneCalendario10Mensile+1,1),"mmmm")</f>
        <v>luglio</v>
      </c>
      <c r="D139" s="52"/>
      <c r="E139" s="52"/>
      <c r="F139" s="28"/>
      <c r="G139" s="4"/>
      <c r="H139" s="3"/>
    </row>
    <row r="140" spans="1:8" ht="14.25" customHeight="1" x14ac:dyDescent="0.4">
      <c r="B140" s="19" t="str">
        <f t="shared" ref="B140:H140" ca="1" si="9">UPPER(TEXT(B141,"gggg"))</f>
        <v>LUNEDÌ</v>
      </c>
      <c r="C140" s="20" t="str">
        <f t="shared" ca="1" si="9"/>
        <v>MARTEDÌ</v>
      </c>
      <c r="D140" s="19" t="str">
        <f t="shared" ca="1" si="9"/>
        <v>MERCOLEDÌ</v>
      </c>
      <c r="E140" s="20" t="str">
        <f t="shared" ca="1" si="9"/>
        <v>GIOVEDÌ</v>
      </c>
      <c r="F140" s="19" t="str">
        <f t="shared" ca="1" si="9"/>
        <v>VENERDÌ</v>
      </c>
      <c r="G140" s="7" t="str">
        <f t="shared" ca="1" si="9"/>
        <v>SABATO</v>
      </c>
      <c r="H140" s="6" t="str">
        <f t="shared" ca="1" si="9"/>
        <v>DOMENICA</v>
      </c>
    </row>
    <row r="141" spans="1:8" ht="16.5" customHeight="1" x14ac:dyDescent="0.45">
      <c r="B141" s="27">
        <f t="array" aca="1" ref="B141:H141" ca="1">Giorni+1+DATE(Calendario11Annuale,OpzioneCalendario11Mensile,1)-WEEKDAY(DATE(Calendario11Annuale,OpzioneCalendario11Mensile,1),OpzioneGiornoSettimana)</f>
        <v>45838</v>
      </c>
      <c r="C141" s="27">
        <f ca="1"/>
        <v>45839</v>
      </c>
      <c r="D141" s="27">
        <f ca="1"/>
        <v>45840</v>
      </c>
      <c r="E141" s="27">
        <f ca="1"/>
        <v>45841</v>
      </c>
      <c r="F141" s="27">
        <f ca="1"/>
        <v>45842</v>
      </c>
      <c r="G141" s="12">
        <f ca="1"/>
        <v>45843</v>
      </c>
      <c r="H141" s="14">
        <f ca="1"/>
        <v>45844</v>
      </c>
    </row>
    <row r="142" spans="1:8" ht="56.25" customHeight="1" x14ac:dyDescent="0.35">
      <c r="B142" s="22"/>
      <c r="C142" s="22"/>
      <c r="D142" s="22"/>
      <c r="E142" s="22"/>
      <c r="F142" s="22"/>
      <c r="G142" s="9"/>
      <c r="H142" s="10"/>
    </row>
    <row r="143" spans="1:8" ht="16.5" customHeight="1" x14ac:dyDescent="0.45">
      <c r="B143" s="27">
        <f t="array" aca="1" ref="B143:H143" ca="1">Giorni+8+DATE(Calendario11Annuale,OpzioneCalendario11Mensile,1)-WEEKDAY(DATE(Calendario11Annuale,OpzioneCalendario11Mensile,1),OpzioneGiornoSettimana)</f>
        <v>45845</v>
      </c>
      <c r="C143" s="27">
        <f ca="1"/>
        <v>45846</v>
      </c>
      <c r="D143" s="27">
        <f ca="1"/>
        <v>45847</v>
      </c>
      <c r="E143" s="27">
        <f ca="1"/>
        <v>45848</v>
      </c>
      <c r="F143" s="27">
        <f ca="1"/>
        <v>45849</v>
      </c>
      <c r="G143" s="12">
        <f ca="1"/>
        <v>45850</v>
      </c>
      <c r="H143" s="14">
        <f ca="1"/>
        <v>45851</v>
      </c>
    </row>
    <row r="144" spans="1:8" ht="56.25" customHeight="1" x14ac:dyDescent="0.35">
      <c r="B144" s="22"/>
      <c r="C144" s="22"/>
      <c r="D144" s="22"/>
      <c r="E144" s="22"/>
      <c r="F144" s="22"/>
      <c r="G144" s="9"/>
      <c r="H144" s="10"/>
    </row>
    <row r="145" spans="2:8" ht="16.5" customHeight="1" x14ac:dyDescent="0.45">
      <c r="B145" s="27">
        <f t="array" aca="1" ref="B145:H145" ca="1">Giorni+15+DATE(Calendario11Annuale,OpzioneCalendario11Mensile,1)-WEEKDAY(DATE(Calendario11Annuale,OpzioneCalendario11Mensile,1),OpzioneGiornoSettimana)</f>
        <v>45852</v>
      </c>
      <c r="C145" s="27">
        <f ca="1"/>
        <v>45853</v>
      </c>
      <c r="D145" s="27">
        <f ca="1"/>
        <v>45854</v>
      </c>
      <c r="E145" s="27">
        <f ca="1"/>
        <v>45855</v>
      </c>
      <c r="F145" s="27">
        <f ca="1"/>
        <v>45856</v>
      </c>
      <c r="G145" s="12">
        <f ca="1"/>
        <v>45857</v>
      </c>
      <c r="H145" s="14">
        <f ca="1"/>
        <v>45858</v>
      </c>
    </row>
    <row r="146" spans="2:8" ht="56.25" customHeight="1" x14ac:dyDescent="0.35">
      <c r="B146" s="22"/>
      <c r="C146" s="22"/>
      <c r="D146" s="22"/>
      <c r="E146" s="22"/>
      <c r="F146" s="22"/>
      <c r="G146" s="9"/>
      <c r="H146" s="10"/>
    </row>
    <row r="147" spans="2:8" ht="16.5" customHeight="1" x14ac:dyDescent="0.45">
      <c r="B147" s="27">
        <f t="array" aca="1" ref="B147:H147" ca="1">Giorni+22+DATE(Calendario11Annuale,OpzioneCalendario11Mensile,1)-WEEKDAY(DATE(Calendario11Annuale,OpzioneCalendario11Mensile,1),OpzioneGiornoSettimana)</f>
        <v>45859</v>
      </c>
      <c r="C147" s="27">
        <f ca="1"/>
        <v>45860</v>
      </c>
      <c r="D147" s="27">
        <f ca="1"/>
        <v>45861</v>
      </c>
      <c r="E147" s="27">
        <f ca="1"/>
        <v>45862</v>
      </c>
      <c r="F147" s="27">
        <f ca="1"/>
        <v>45863</v>
      </c>
      <c r="G147" s="12">
        <f ca="1"/>
        <v>45864</v>
      </c>
      <c r="H147" s="14">
        <f ca="1"/>
        <v>45865</v>
      </c>
    </row>
    <row r="148" spans="2:8" ht="56.25" customHeight="1" x14ac:dyDescent="0.35">
      <c r="B148" s="22"/>
      <c r="C148" s="22"/>
      <c r="D148" s="22"/>
      <c r="E148" s="22"/>
      <c r="F148" s="22"/>
      <c r="G148" s="9"/>
      <c r="H148" s="10"/>
    </row>
    <row r="149" spans="2:8" ht="16.5" customHeight="1" x14ac:dyDescent="0.45">
      <c r="B149" s="27">
        <f t="array" aca="1" ref="B149:H149" ca="1">Giorni+29+DATE(Calendario11Annuale,OpzioneCalendario11Mensile,1)-WEEKDAY(DATE(Calendario11Annuale,OpzioneCalendario11Mensile,1),OpzioneGiornoSettimana)</f>
        <v>45866</v>
      </c>
      <c r="C149" s="27">
        <f ca="1"/>
        <v>45867</v>
      </c>
      <c r="D149" s="27">
        <f ca="1"/>
        <v>45868</v>
      </c>
      <c r="E149" s="27">
        <f ca="1"/>
        <v>45869</v>
      </c>
      <c r="F149" s="27">
        <f ca="1"/>
        <v>45870</v>
      </c>
      <c r="G149" s="12">
        <f ca="1"/>
        <v>45871</v>
      </c>
      <c r="H149" s="14">
        <f ca="1"/>
        <v>45872</v>
      </c>
    </row>
    <row r="150" spans="2:8" ht="57" customHeight="1" x14ac:dyDescent="0.35">
      <c r="B150" s="22"/>
      <c r="C150" s="22"/>
      <c r="D150" s="22"/>
      <c r="E150" s="22"/>
      <c r="F150" s="22"/>
      <c r="G150" s="9"/>
      <c r="H150" s="15"/>
    </row>
    <row r="151" spans="2:8" ht="16.5" customHeight="1" x14ac:dyDescent="0.45">
      <c r="B151" s="27">
        <f t="array" aca="1" ref="B151:C151" ca="1">Giorni+36+DATE(Calendario11Annuale,OpzioneCalendario11Mensile,1)-WEEKDAY(DATE(Calendario11Annuale,OpzioneCalendario11Mensile,1),OpzioneGiornoSettimana)</f>
        <v>45873</v>
      </c>
      <c r="C151" s="27">
        <f ca="1"/>
        <v>45874</v>
      </c>
      <c r="D151" s="50" t="s">
        <v>1</v>
      </c>
      <c r="E151" s="51"/>
      <c r="F151" s="51"/>
      <c r="G151" s="51"/>
      <c r="H151" s="51"/>
    </row>
    <row r="152" spans="2:8" ht="63.75" customHeight="1" x14ac:dyDescent="0.35">
      <c r="B152" s="22"/>
      <c r="C152" s="22"/>
      <c r="D152" s="49"/>
      <c r="E152" s="49"/>
      <c r="F152" s="49"/>
      <c r="G152" s="49"/>
      <c r="H152" s="49"/>
    </row>
    <row r="153" spans="2:8" ht="54" customHeight="1" x14ac:dyDescent="0.45">
      <c r="B153" s="17">
        <f ca="1">YEAR(DATE(Calendario11Annuale,OpzioneCalendario11Mensile+1,1))</f>
        <v>2025</v>
      </c>
      <c r="C153" s="52" t="str">
        <f ca="1">TEXT(DATE(Calendario11Annuale,OpzioneCalendario11Mensile+1,1),"mmmm")</f>
        <v>agosto</v>
      </c>
      <c r="D153" s="52"/>
      <c r="E153" s="52"/>
      <c r="F153" s="28"/>
      <c r="G153" s="4"/>
      <c r="H153" s="3"/>
    </row>
    <row r="154" spans="2:8" ht="14.25" customHeight="1" x14ac:dyDescent="0.4">
      <c r="B154" s="19" t="str">
        <f t="shared" ref="B154:H154" ca="1" si="10">UPPER(TEXT(B155,"gggg"))</f>
        <v>LUNEDÌ</v>
      </c>
      <c r="C154" s="20" t="str">
        <f t="shared" ca="1" si="10"/>
        <v>MARTEDÌ</v>
      </c>
      <c r="D154" s="19" t="str">
        <f t="shared" ca="1" si="10"/>
        <v>MERCOLEDÌ</v>
      </c>
      <c r="E154" s="20" t="str">
        <f t="shared" ca="1" si="10"/>
        <v>GIOVEDÌ</v>
      </c>
      <c r="F154" s="19" t="str">
        <f t="shared" ca="1" si="10"/>
        <v>VENERDÌ</v>
      </c>
      <c r="G154" s="7" t="str">
        <f t="shared" ca="1" si="10"/>
        <v>SABATO</v>
      </c>
      <c r="H154" s="6" t="str">
        <f t="shared" ca="1" si="10"/>
        <v>DOMENICA</v>
      </c>
    </row>
    <row r="155" spans="2:8" ht="16.5" customHeight="1" x14ac:dyDescent="0.45">
      <c r="B155" s="27">
        <f t="array" aca="1" ref="B155:H155" ca="1">Giorni+1+DATE(Calendario12Annuale,OpzioneCalendario12Mensile,1)-WEEKDAY(DATE(Calendario12Annuale,OpzioneCalendario12Mensile,1),OpzioneGiornoSettimana)</f>
        <v>45866</v>
      </c>
      <c r="C155" s="27">
        <f ca="1"/>
        <v>45867</v>
      </c>
      <c r="D155" s="27">
        <f ca="1"/>
        <v>45868</v>
      </c>
      <c r="E155" s="27">
        <f ca="1"/>
        <v>45869</v>
      </c>
      <c r="F155" s="27">
        <f ca="1"/>
        <v>45870</v>
      </c>
      <c r="G155" s="12">
        <f ca="1"/>
        <v>45871</v>
      </c>
      <c r="H155" s="14">
        <f ca="1"/>
        <v>45872</v>
      </c>
    </row>
    <row r="156" spans="2:8" ht="56.25" customHeight="1" x14ac:dyDescent="0.35">
      <c r="B156" s="22"/>
      <c r="C156" s="22"/>
      <c r="D156" s="22"/>
      <c r="E156" s="22"/>
      <c r="F156" s="22"/>
      <c r="G156" s="9"/>
      <c r="H156" s="10"/>
    </row>
    <row r="157" spans="2:8" ht="16.5" customHeight="1" x14ac:dyDescent="0.45">
      <c r="B157" s="27">
        <f t="array" aca="1" ref="B157:H157" ca="1">Giorni+8+DATE(Calendario12Annuale,OpzioneCalendario12Mensile,1)-WEEKDAY(DATE(Calendario12Annuale,OpzioneCalendario12Mensile,1),OpzioneGiornoSettimana)</f>
        <v>45873</v>
      </c>
      <c r="C157" s="27">
        <f ca="1"/>
        <v>45874</v>
      </c>
      <c r="D157" s="27">
        <f ca="1"/>
        <v>45875</v>
      </c>
      <c r="E157" s="27">
        <f ca="1"/>
        <v>45876</v>
      </c>
      <c r="F157" s="27">
        <f ca="1"/>
        <v>45877</v>
      </c>
      <c r="G157" s="12">
        <f ca="1"/>
        <v>45878</v>
      </c>
      <c r="H157" s="14">
        <f ca="1"/>
        <v>45879</v>
      </c>
    </row>
    <row r="158" spans="2:8" ht="56.25" customHeight="1" x14ac:dyDescent="0.35">
      <c r="B158" s="22"/>
      <c r="C158" s="22"/>
      <c r="D158" s="22"/>
      <c r="E158" s="22"/>
      <c r="F158" s="22"/>
      <c r="G158" s="9"/>
      <c r="H158" s="10"/>
    </row>
    <row r="159" spans="2:8" ht="16.5" customHeight="1" x14ac:dyDescent="0.45">
      <c r="B159" s="27">
        <f t="array" aca="1" ref="B159:H159" ca="1">Giorni+15+DATE(Calendario12Annuale,OpzioneCalendario12Mensile,1)-WEEKDAY(DATE(Calendario12Annuale,OpzioneCalendario12Mensile,1),OpzioneGiornoSettimana)</f>
        <v>45880</v>
      </c>
      <c r="C159" s="27">
        <f ca="1"/>
        <v>45881</v>
      </c>
      <c r="D159" s="27">
        <f ca="1"/>
        <v>45882</v>
      </c>
      <c r="E159" s="27">
        <f ca="1"/>
        <v>45883</v>
      </c>
      <c r="F159" s="27">
        <f ca="1"/>
        <v>45884</v>
      </c>
      <c r="G159" s="12">
        <f ca="1"/>
        <v>45885</v>
      </c>
      <c r="H159" s="14">
        <f ca="1"/>
        <v>45886</v>
      </c>
    </row>
    <row r="160" spans="2:8" ht="56.25" customHeight="1" x14ac:dyDescent="0.35">
      <c r="B160" s="22"/>
      <c r="C160" s="22"/>
      <c r="D160" s="22"/>
      <c r="E160" s="22"/>
      <c r="F160" s="22"/>
      <c r="G160" s="9"/>
      <c r="H160" s="10"/>
    </row>
    <row r="161" spans="2:8" ht="16.5" customHeight="1" x14ac:dyDescent="0.45">
      <c r="B161" s="27">
        <f t="array" aca="1" ref="B161:H161" ca="1">Giorni+22+DATE(Calendario12Annuale,OpzioneCalendario12Mensile,1)-WEEKDAY(DATE(Calendario12Annuale,OpzioneCalendario12Mensile,1),OpzioneGiornoSettimana)</f>
        <v>45887</v>
      </c>
      <c r="C161" s="27">
        <f ca="1"/>
        <v>45888</v>
      </c>
      <c r="D161" s="27">
        <f ca="1"/>
        <v>45889</v>
      </c>
      <c r="E161" s="27">
        <f ca="1"/>
        <v>45890</v>
      </c>
      <c r="F161" s="27">
        <f ca="1"/>
        <v>45891</v>
      </c>
      <c r="G161" s="12">
        <f ca="1"/>
        <v>45892</v>
      </c>
      <c r="H161" s="14">
        <f ca="1"/>
        <v>45893</v>
      </c>
    </row>
    <row r="162" spans="2:8" ht="56.25" customHeight="1" x14ac:dyDescent="0.35">
      <c r="B162" s="22"/>
      <c r="C162" s="22"/>
      <c r="D162" s="22"/>
      <c r="E162" s="22"/>
      <c r="F162" s="22"/>
      <c r="G162" s="9"/>
      <c r="H162" s="10"/>
    </row>
    <row r="163" spans="2:8" ht="16.5" customHeight="1" x14ac:dyDescent="0.45">
      <c r="B163" s="27">
        <f t="array" aca="1" ref="B163:H163" ca="1">Giorni+29+DATE(Calendario12Annuale,OpzioneCalendario12Mensile,1)-WEEKDAY(DATE(Calendario12Annuale,OpzioneCalendario12Mensile,1),OpzioneGiornoSettimana)</f>
        <v>45894</v>
      </c>
      <c r="C163" s="27">
        <f ca="1"/>
        <v>45895</v>
      </c>
      <c r="D163" s="27">
        <f ca="1"/>
        <v>45896</v>
      </c>
      <c r="E163" s="27">
        <f ca="1"/>
        <v>45897</v>
      </c>
      <c r="F163" s="27">
        <f ca="1"/>
        <v>45898</v>
      </c>
      <c r="G163" s="12">
        <f ca="1"/>
        <v>45899</v>
      </c>
      <c r="H163" s="14">
        <f ca="1"/>
        <v>45900</v>
      </c>
    </row>
    <row r="164" spans="2:8" ht="57" customHeight="1" x14ac:dyDescent="0.35">
      <c r="B164" s="22"/>
      <c r="C164" s="22"/>
      <c r="D164" s="22"/>
      <c r="E164" s="22"/>
      <c r="F164" s="22"/>
      <c r="G164" s="9"/>
      <c r="H164" s="15"/>
    </row>
    <row r="165" spans="2:8" ht="16.5" customHeight="1" x14ac:dyDescent="0.45">
      <c r="B165" s="27">
        <f t="array" aca="1" ref="B165:C165" ca="1">Giorni+36+DATE(Calendario12Annuale,OpzioneCalendario12Mensile,1)-WEEKDAY(DATE(Calendario12Annuale,OpzioneCalendario12Mensile,1),OpzioneGiornoSettimana)</f>
        <v>45901</v>
      </c>
      <c r="C165" s="27">
        <f ca="1"/>
        <v>45902</v>
      </c>
      <c r="D165" s="50" t="s">
        <v>1</v>
      </c>
      <c r="E165" s="51"/>
      <c r="F165" s="51"/>
      <c r="G165" s="51"/>
      <c r="H165" s="51"/>
    </row>
    <row r="166" spans="2:8" ht="63.75" customHeight="1" x14ac:dyDescent="0.35">
      <c r="B166" s="22"/>
      <c r="C166" s="22"/>
      <c r="D166" s="49"/>
      <c r="E166" s="49"/>
      <c r="F166" s="49"/>
      <c r="G166" s="49"/>
      <c r="H166" s="49"/>
    </row>
  </sheetData>
  <mergeCells count="36">
    <mergeCell ref="C1:E1"/>
    <mergeCell ref="C15:E15"/>
    <mergeCell ref="C29:E29"/>
    <mergeCell ref="C41:E41"/>
    <mergeCell ref="D81:H81"/>
    <mergeCell ref="D151:H151"/>
    <mergeCell ref="D13:H13"/>
    <mergeCell ref="D14:H14"/>
    <mergeCell ref="D40:H40"/>
    <mergeCell ref="D54:H54"/>
    <mergeCell ref="D68:H68"/>
    <mergeCell ref="D53:H53"/>
    <mergeCell ref="D67:H67"/>
    <mergeCell ref="D27:H27"/>
    <mergeCell ref="D28:H28"/>
    <mergeCell ref="D39:H39"/>
    <mergeCell ref="C55:E55"/>
    <mergeCell ref="C69:E69"/>
    <mergeCell ref="C83:E83"/>
    <mergeCell ref="C97:E97"/>
    <mergeCell ref="D166:H166"/>
    <mergeCell ref="D137:H137"/>
    <mergeCell ref="D138:H138"/>
    <mergeCell ref="D95:H95"/>
    <mergeCell ref="D82:H82"/>
    <mergeCell ref="D124:H124"/>
    <mergeCell ref="D109:H109"/>
    <mergeCell ref="D123:H123"/>
    <mergeCell ref="D96:H96"/>
    <mergeCell ref="D110:H110"/>
    <mergeCell ref="D152:H152"/>
    <mergeCell ref="D165:H165"/>
    <mergeCell ref="C111:E111"/>
    <mergeCell ref="C125:E125"/>
    <mergeCell ref="C139:E139"/>
    <mergeCell ref="C153:E153"/>
  </mergeCells>
  <phoneticPr fontId="2" type="noConversion"/>
  <conditionalFormatting sqref="B71">
    <cfRule type="expression" dxfId="50" priority="62">
      <formula>MONTH(B71)&lt;&gt;OpzioneCalendario1Mensile</formula>
    </cfRule>
  </conditionalFormatting>
  <conditionalFormatting sqref="B19:F19">
    <cfRule type="expression" dxfId="49" priority="38">
      <formula>MONTH(B19)&lt;&gt;OpzioneCalendario1Mensile</formula>
    </cfRule>
  </conditionalFormatting>
  <conditionalFormatting sqref="B21:F21">
    <cfRule type="expression" dxfId="48" priority="37">
      <formula>MONTH(B21)&lt;&gt;OpzioneCalendario1Mensile</formula>
    </cfRule>
  </conditionalFormatting>
  <conditionalFormatting sqref="B23:F23">
    <cfRule type="expression" dxfId="47" priority="36">
      <formula>MONTH(B23)&lt;&gt;OpzioneCalendario1Mensile</formula>
    </cfRule>
  </conditionalFormatting>
  <conditionalFormatting sqref="B25:F25">
    <cfRule type="expression" dxfId="46" priority="35">
      <formula>MONTH(B25)&lt;&gt;OpzioneCalendario1Mensile</formula>
    </cfRule>
  </conditionalFormatting>
  <conditionalFormatting sqref="B31:F31">
    <cfRule type="expression" dxfId="45" priority="34">
      <formula>MONTH(B31)&lt;&gt;OpzioneCalendario1Mensile</formula>
    </cfRule>
  </conditionalFormatting>
  <conditionalFormatting sqref="B33:F33">
    <cfRule type="expression" dxfId="44" priority="33">
      <formula>MONTH(B33)&lt;&gt;OpzioneCalendario1Mensile</formula>
    </cfRule>
  </conditionalFormatting>
  <conditionalFormatting sqref="B35:F35">
    <cfRule type="expression" dxfId="43" priority="32">
      <formula>MONTH(B35)&lt;&gt;OpzioneCalendario1Mensile</formula>
    </cfRule>
  </conditionalFormatting>
  <conditionalFormatting sqref="B37:F37">
    <cfRule type="expression" dxfId="42" priority="31">
      <formula>MONTH(B37)&lt;&gt;OpzioneCalendario1Mensile</formula>
    </cfRule>
  </conditionalFormatting>
  <conditionalFormatting sqref="B45:F45">
    <cfRule type="expression" dxfId="41" priority="30">
      <formula>MONTH(B45)&lt;&gt;OpzioneCalendario1Mensile</formula>
    </cfRule>
  </conditionalFormatting>
  <conditionalFormatting sqref="B47:F47">
    <cfRule type="expression" dxfId="40" priority="29">
      <formula>MONTH(B47)&lt;&gt;OpzioneCalendario1Mensile</formula>
    </cfRule>
  </conditionalFormatting>
  <conditionalFormatting sqref="B49:F49">
    <cfRule type="expression" dxfId="39" priority="28">
      <formula>MONTH(B49)&lt;&gt;OpzioneCalendario1Mensile</formula>
    </cfRule>
  </conditionalFormatting>
  <conditionalFormatting sqref="B51:F51">
    <cfRule type="expression" dxfId="38" priority="27">
      <formula>MONTH(B51)&lt;&gt;OpzioneCalendario1Mensile</formula>
    </cfRule>
  </conditionalFormatting>
  <conditionalFormatting sqref="B57:F57">
    <cfRule type="expression" dxfId="37" priority="26">
      <formula>MONTH(B57)&lt;&gt;OpzioneCalendario1Mensile</formula>
    </cfRule>
  </conditionalFormatting>
  <conditionalFormatting sqref="B59:F59">
    <cfRule type="expression" dxfId="36" priority="25">
      <formula>MONTH(B59)&lt;&gt;OpzioneCalendario1Mensile</formula>
    </cfRule>
  </conditionalFormatting>
  <conditionalFormatting sqref="B61:F61">
    <cfRule type="expression" dxfId="35" priority="24">
      <formula>MONTH(B61)&lt;&gt;OpzioneCalendario1Mensile</formula>
    </cfRule>
  </conditionalFormatting>
  <conditionalFormatting sqref="B63:F63">
    <cfRule type="expression" dxfId="34" priority="23">
      <formula>MONTH(B63)&lt;&gt;OpzioneCalendario1Mensile</formula>
    </cfRule>
  </conditionalFormatting>
  <conditionalFormatting sqref="B65:F65">
    <cfRule type="expression" dxfId="33" priority="22">
      <formula>MONTH(B65)&lt;&gt;OpzioneCalendario1Mensile</formula>
    </cfRule>
  </conditionalFormatting>
  <conditionalFormatting sqref="B73:F73">
    <cfRule type="expression" dxfId="32" priority="21">
      <formula>MONTH(B73)&lt;&gt;OpzioneCalendario1Mensile</formula>
    </cfRule>
  </conditionalFormatting>
  <conditionalFormatting sqref="B75:F75">
    <cfRule type="expression" dxfId="31" priority="20">
      <formula>MONTH(B75)&lt;&gt;OpzioneCalendario1Mensile</formula>
    </cfRule>
  </conditionalFormatting>
  <conditionalFormatting sqref="B77:F77">
    <cfRule type="expression" dxfId="30" priority="19">
      <formula>MONTH(B77)&lt;&gt;OpzioneCalendario1Mensile</formula>
    </cfRule>
  </conditionalFormatting>
  <conditionalFormatting sqref="B79:F79">
    <cfRule type="expression" dxfId="29" priority="18">
      <formula>MONTH(B79)&lt;&gt;OpzioneCalendario1Mensile</formula>
    </cfRule>
  </conditionalFormatting>
  <conditionalFormatting sqref="B87:F87">
    <cfRule type="expression" dxfId="28" priority="17">
      <formula>MONTH(B87)&lt;&gt;OpzioneCalendario1Mensile</formula>
    </cfRule>
  </conditionalFormatting>
  <conditionalFormatting sqref="B89:F89">
    <cfRule type="expression" dxfId="27" priority="16">
      <formula>MONTH(B89)&lt;&gt;OpzioneCalendario1Mensile</formula>
    </cfRule>
  </conditionalFormatting>
  <conditionalFormatting sqref="B91:F91">
    <cfRule type="expression" dxfId="26" priority="15">
      <formula>MONTH(B91)&lt;&gt;OpzioneCalendario1Mensile</formula>
    </cfRule>
  </conditionalFormatting>
  <conditionalFormatting sqref="B93:F93">
    <cfRule type="expression" dxfId="25" priority="14">
      <formula>MONTH(B93)&lt;&gt;OpzioneCalendario1Mensile</formula>
    </cfRule>
  </conditionalFormatting>
  <conditionalFormatting sqref="B99:F99">
    <cfRule type="expression" dxfId="24" priority="13">
      <formula>MONTH(B99)&lt;&gt;OpzioneCalendario1Mensile</formula>
    </cfRule>
  </conditionalFormatting>
  <conditionalFormatting sqref="B101:F101">
    <cfRule type="expression" dxfId="23" priority="12">
      <formula>MONTH(B101)&lt;&gt;OpzioneCalendario1Mensile</formula>
    </cfRule>
  </conditionalFormatting>
  <conditionalFormatting sqref="B103:F103">
    <cfRule type="expression" dxfId="22" priority="11">
      <formula>MONTH(B103)&lt;&gt;OpzioneCalendario1Mensile</formula>
    </cfRule>
  </conditionalFormatting>
  <conditionalFormatting sqref="B105:F105">
    <cfRule type="expression" dxfId="21" priority="10">
      <formula>MONTH(B105)&lt;&gt;OpzioneCalendario1Mensile</formula>
    </cfRule>
  </conditionalFormatting>
  <conditionalFormatting sqref="B107:F107">
    <cfRule type="expression" dxfId="20" priority="9">
      <formula>MONTH(B107)&lt;&gt;OpzioneCalendario1Mensile</formula>
    </cfRule>
  </conditionalFormatting>
  <conditionalFormatting sqref="B115:F115">
    <cfRule type="expression" dxfId="19" priority="8">
      <formula>MONTH(B115)&lt;&gt;OpzioneCalendario1Mensile</formula>
    </cfRule>
  </conditionalFormatting>
  <conditionalFormatting sqref="B117:F117">
    <cfRule type="expression" dxfId="18" priority="7">
      <formula>MONTH(B117)&lt;&gt;OpzioneCalendario1Mensile</formula>
    </cfRule>
  </conditionalFormatting>
  <conditionalFormatting sqref="B119:F119">
    <cfRule type="expression" dxfId="17" priority="6">
      <formula>MONTH(B119)&lt;&gt;OpzioneCalendario1Mensile</formula>
    </cfRule>
  </conditionalFormatting>
  <conditionalFormatting sqref="B121:F121">
    <cfRule type="expression" dxfId="16" priority="5">
      <formula>MONTH(B121)&lt;&gt;OpzioneCalendario1Mensile</formula>
    </cfRule>
  </conditionalFormatting>
  <conditionalFormatting sqref="B129:F129">
    <cfRule type="expression" dxfId="15" priority="4">
      <formula>MONTH(B129)&lt;&gt;OpzioneCalendario1Mensile</formula>
    </cfRule>
  </conditionalFormatting>
  <conditionalFormatting sqref="B131:F131">
    <cfRule type="expression" dxfId="14" priority="3">
      <formula>MONTH(B131)&lt;&gt;OpzioneCalendario1Mensile</formula>
    </cfRule>
  </conditionalFormatting>
  <conditionalFormatting sqref="B133:F133">
    <cfRule type="expression" dxfId="13" priority="2">
      <formula>MONTH(B133)&lt;&gt;OpzioneCalendario1Mensile</formula>
    </cfRule>
  </conditionalFormatting>
  <conditionalFormatting sqref="B135:F135">
    <cfRule type="expression" dxfId="12" priority="1">
      <formula>MONTH(B135)&lt;&gt;OpzioneCalendario1Mensile</formula>
    </cfRule>
  </conditionalFormatting>
  <conditionalFormatting sqref="B3:H3 B5:H5 B7:H7 B9:H9 B11:H11 B13:C13">
    <cfRule type="expression" dxfId="11" priority="120">
      <formula>MONTH(B3)&lt;&gt;OpzioneCalendario1Mensile</formula>
    </cfRule>
  </conditionalFormatting>
  <conditionalFormatting sqref="B17:H17 G19:H19 G21:H21 G23:H23 G25:H25 B27:C27">
    <cfRule type="expression" dxfId="10" priority="109">
      <formula>MONTH(B17)&lt;&gt;OpzioneCalendario2Mensile</formula>
    </cfRule>
  </conditionalFormatting>
  <conditionalFormatting sqref="B43:H43 G45:H45 G47:H47 G49:H49 G51:H51 B53:C53">
    <cfRule type="expression" dxfId="9" priority="105">
      <formula>MONTH(B43)&lt;&gt;OpzioneCalendario4Mensile</formula>
    </cfRule>
  </conditionalFormatting>
  <conditionalFormatting sqref="B85:H85 G87:H87 G89:H89 G91:H91 G93:H93 B95:C95">
    <cfRule type="expression" dxfId="8" priority="99">
      <formula>MONTH(B85)&lt;&gt;OpzioneCalendario7Mensile</formula>
    </cfRule>
  </conditionalFormatting>
  <conditionalFormatting sqref="B113:H113 G115:H115 G117:H117 G119:H119 G121:H121 B123:C123">
    <cfRule type="expression" dxfId="7" priority="95">
      <formula>MONTH(B113)&lt;&gt;OpzioneCalendario9Mensile</formula>
    </cfRule>
  </conditionalFormatting>
  <conditionalFormatting sqref="B127:H127 G129:H129 G131:H131 G133:H133 G135:H135 B137:C137">
    <cfRule type="expression" dxfId="6" priority="85">
      <formula>MONTH(B127)&lt;&gt;OpzioneCalendario10Mensile</formula>
    </cfRule>
  </conditionalFormatting>
  <conditionalFormatting sqref="B141:H141 B143:H143 B145:H145 B147:H147 B149:H149 B151:C151">
    <cfRule type="expression" dxfId="5" priority="84">
      <formula>MONTH(B141)&lt;&gt;OpzioneCalendario11Mensile</formula>
    </cfRule>
  </conditionalFormatting>
  <conditionalFormatting sqref="B155:H155 B157:H157 B159:H159 B161:H161 B163:H163 B165:C165">
    <cfRule type="expression" dxfId="4" priority="83">
      <formula>MONTH(B155)&lt;&gt;OpzioneCalendario12Mensile</formula>
    </cfRule>
  </conditionalFormatting>
  <conditionalFormatting sqref="C71:H71 G73:H73 G75:H75 G77:H77 G79:H79 B81:C81">
    <cfRule type="expression" dxfId="3" priority="101">
      <formula>MONTH(B71)&lt;&gt;OpzioneCalendario6Mensile</formula>
    </cfRule>
  </conditionalFormatting>
  <conditionalFormatting sqref="G31:H31 G33:H33 G35:H35 G37:H37 B39:C39">
    <cfRule type="expression" dxfId="2" priority="107">
      <formula>MONTH(B31)&lt;&gt;OpzioneCalendario3Mensile</formula>
    </cfRule>
  </conditionalFormatting>
  <conditionalFormatting sqref="G57:H57 G59:H59 G61:H61 G63:H63 G65:H65 B67:C67">
    <cfRule type="expression" dxfId="1" priority="103">
      <formula>MONTH(B57)&lt;&gt;OpzioneCalendario5Mensile</formula>
    </cfRule>
  </conditionalFormatting>
  <conditionalFormatting sqref="G99:H99 G101:H101 G103:H103 G105:H105 G107:H107 B109:C109">
    <cfRule type="expression" dxfId="0" priority="97">
      <formula>MONTH(B99)&lt;&gt;OpzioneCalendario8Mensile</formula>
    </cfRule>
  </conditionalFormatting>
  <dataValidations xWindow="261" yWindow="449" count="14">
    <dataValidation type="list" errorStyle="warning" allowBlank="1" showInputMessage="1" showErrorMessage="1" error="Selezionare il giorno di inizio della settimana dall'elenco. Selezionare ANNULLA, quindi premere ALT+freccia GIÙ per visualizzare le opzioni e poi freccia GIÙ e INVIO per effettuare una selezione" prompt="Selezionare il giorno di inizio della settimana in questa cella. Premere ALT+freccia GIÙ per aprire l'elenco a discesa e quindi premere INVIO per effettuare la selezione. Il calendario viene aggiornato automaticamente" sqref="B2" xr:uid="{00000000-0002-0000-0000-000000000000}">
      <formula1>"DOMENICA,LUNEDÌ,MARTEDÌ,MERCOLEDÌ,GIOVEDÌ,VENERDÌ,SABATO"</formula1>
    </dataValidation>
    <dataValidation type="list" errorStyle="warning" allowBlank="1" showInputMessage="1" showErrorMessage="1" error="Selezionare il mese di inizio del calendario dall'elenco. Selezionare ANNULLA, quindi premere ALT+freccia GIÙ per visualizzare le opzioni e poi freccia GIÙ e INVIO per effettuare una selezione" prompt="Selezionare il mese di inizio del calendario in questa cella. Premere ALT+freccia GIÙ per aprire l'elenco a discesa e quindi INVIO per effettuare una selezione" sqref="C1:E1" xr:uid="{00000000-0002-0000-0000-000001000000}">
      <formula1>"gennaio,febbraio,marzo,aprile,maggio,giugno,luglio,agosto,settembre,ottobre,novembre,dicembre"</formula1>
    </dataValidation>
    <dataValidation allowBlank="1" showInputMessage="1" prompt="Questa cartella di lavoro è un calendario di 12 mesi. Immettere l'anno iniziale nella cella B1, quindi selezionare il mese iniziale nella cella C1. Il calendario verrà aggiornato automaticamente per i mesi successivi" sqref="A1" xr:uid="{00000000-0002-0000-0000-000002000000}"/>
    <dataValidation allowBlank="1" showInputMessage="1" showErrorMessage="1" prompt="Immettere l'anno in questa cella" sqref="B1" xr:uid="{00000000-0002-0000-0000-000003000000}"/>
    <dataValidation allowBlank="1" showInputMessage="1" prompt="Il giorno della settimanana viene determinato automaticamente. Per modificare il giorno della settimana, selezionarne uno nuovo nella cella B2" sqref="C2:H2 B16" xr:uid="{00000000-0002-0000-0000-000004000000}"/>
    <dataValidation allowBlank="1" showInputMessage="1" prompt="Data" sqref="B3" xr:uid="{00000000-0002-0000-0000-000005000000}"/>
    <dataValidation allowBlank="1" showInputMessage="1" prompt="Immettere qui le note giornaliere" sqref="B4" xr:uid="{00000000-0002-0000-0000-000006000000}"/>
    <dataValidation allowBlank="1" showInputMessage="1" prompt="L’anno del calendario viene aggiornato automaticamente in base all'anno selezionato nella cella B1." sqref="B15" xr:uid="{00000000-0002-0000-0000-000007000000}"/>
    <dataValidation allowBlank="1" showInputMessage="1" prompt="Il mese del calendario viene aggiornato automaticamente in base al mese selezionato nella cella C1" sqref="C15:E15" xr:uid="{00000000-0002-0000-0000-000008000000}"/>
    <dataValidation allowBlank="1" showInputMessage="1" prompt="Immettere le note del mese nella cella sottostante" sqref="D13:H13" xr:uid="{00000000-0002-0000-0000-00000C000000}"/>
    <dataValidation allowBlank="1" showInputMessage="1" prompt="Immettere le note del mese in questa cella" sqref="D14:H14" xr:uid="{00000000-0002-0000-0000-00000D000000}"/>
    <dataValidation allowBlank="1" showInputMessage="1" showErrorMessage="1" prompt="L’anno del calendario viene aggiornato automaticamente in base all'anno selezionato nella cella B1." sqref="B29 B41 B55 B69 B83 B97 B111 B125 B139 B153" xr:uid="{00000000-0002-0000-0000-00000E000000}"/>
    <dataValidation allowBlank="1" showInputMessage="1" showErrorMessage="1" prompt="Il mese del calendario viene aggiornato automaticamente in base al mese selezionato nella cella C1" sqref="C139:E139 C29:E29 C41:E41 C55:E55 C69:E69 C83:E83 C97:E97 C111:E111 C125:E125 C153:E153" xr:uid="{00000000-0002-0000-0000-00000F000000}"/>
    <dataValidation allowBlank="1" showInputMessage="1" showErrorMessage="1" prompt="Il giorno della settimanana viene determinato automaticamente. Per modificare il giorno della settimana, selezionarne uno nuovo nella cella B2" sqref="C16:H16 B30:H30 B42:H42 B56:H56 B70:H70 B84:H84 B98:H98 B112:H112 B126:H126 B140:H140 B154:H154" xr:uid="{00000000-0002-0000-0000-000010000000}"/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fitToHeight="0" orientation="landscape" r:id="rId1"/>
  <headerFooter alignWithMargins="0">
    <oddHeader>&amp;L&amp;G&amp;C&amp;"Century Gothic,Grassetto"&amp;20COMUNI di VAL DELLA TORRE e CASELETTE&amp;"-,Normale"
&amp;"Century Gothic,Normale"&amp;18 &amp;"Century Gothic,Grassetto"&amp;KFF0000MENU' MENSA SCOLASTICA&amp;R&amp;9REV. 1 del 05.09.2023</oddHeader>
    <oddFooter>&amp;L&amp;"Century Gothic,Normale"&amp;9&amp;G&amp;C&amp;"Century Gothic,Corsivo"&amp;8Il calendario è basato sui menù vidimati a settembre 2022.&amp;R&amp;"Century Gothic,Corsivo"&amp;8Eventuali variazioni saranno comunicate agli uffici competenti.</oddFooter>
  </headerFooter>
  <rowBreaks count="11" manualBreakCount="11">
    <brk id="14" min="1" max="8" man="1"/>
    <brk id="28" min="1" max="8" man="1"/>
    <brk id="40" min="1" max="8" man="1"/>
    <brk id="54" min="1" max="8" man="1"/>
    <brk id="68" min="1" max="8" man="1"/>
    <brk id="82" min="1" max="8" man="1"/>
    <brk id="96" min="1" max="8" man="1"/>
    <brk id="110" min="1" max="8" man="1"/>
    <brk id="124" min="1" max="8" man="1"/>
    <brk id="138" min="1" max="8" man="1"/>
    <brk id="152" min="1" max="8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62</vt:i4>
      </vt:variant>
    </vt:vector>
  </HeadingPairs>
  <TitlesOfParts>
    <vt:vector size="63" baseType="lpstr">
      <vt:lpstr>Calendario</vt:lpstr>
      <vt:lpstr>Calendario!Area_stampa</vt:lpstr>
      <vt:lpstr>AreaTitoloColonna1..H12.1</vt:lpstr>
      <vt:lpstr>AreaTitoloColonna10..H54.1</vt:lpstr>
      <vt:lpstr>AreaTitoloColonna11..C56.1</vt:lpstr>
      <vt:lpstr>AreaTitoloColonna12..D56.1</vt:lpstr>
      <vt:lpstr>AreaTitoloColonna13..H68.1</vt:lpstr>
      <vt:lpstr>AreaTitoloColonna14..C70.1</vt:lpstr>
      <vt:lpstr>AreaTitoloColonna15..D70.1</vt:lpstr>
      <vt:lpstr>AreaTitoloColonna16..H82.1</vt:lpstr>
      <vt:lpstr>AreaTitoloColonna17..C84.1</vt:lpstr>
      <vt:lpstr>AreaTitoloColonna18..D84.1</vt:lpstr>
      <vt:lpstr>AreaTitoloColonna19..H96.1</vt:lpstr>
      <vt:lpstr>AreaTitoloColonna2..C14.1</vt:lpstr>
      <vt:lpstr>AreaTitoloColonna20..C98.1</vt:lpstr>
      <vt:lpstr>AreaTitoloColonna21..D98.1</vt:lpstr>
      <vt:lpstr>AreaTitoloColonna22..H110.1</vt:lpstr>
      <vt:lpstr>AreaTitoloColonna23..C112.1</vt:lpstr>
      <vt:lpstr>AreaTitoloColonna24..D112.1</vt:lpstr>
      <vt:lpstr>AreaTitoloColonna25..H124.1</vt:lpstr>
      <vt:lpstr>AreaTitoloColonna26..C126.1</vt:lpstr>
      <vt:lpstr>AreaTitoloColonna27..D126.1</vt:lpstr>
      <vt:lpstr>AreaTitoloColonna28..H138.1</vt:lpstr>
      <vt:lpstr>AreaTitoloColonna29..C140.1</vt:lpstr>
      <vt:lpstr>AreaTitoloColonna3..D14.1</vt:lpstr>
      <vt:lpstr>AreaTitoloColonna30..D140.1</vt:lpstr>
      <vt:lpstr>AreaTitoloColonna31..H152.1</vt:lpstr>
      <vt:lpstr>AreaTitoloColonna32..C154.1</vt:lpstr>
      <vt:lpstr>AreaTitoloColonna33..D154.1</vt:lpstr>
      <vt:lpstr>AreaTitoloColonna34..H166.1</vt:lpstr>
      <vt:lpstr>AreaTitoloColonna35..C168.1</vt:lpstr>
      <vt:lpstr>AreaTitoloColonna36..D168.1</vt:lpstr>
      <vt:lpstr>AreaTitoloColonna4..H26.1</vt:lpstr>
      <vt:lpstr>AreaTitoloColonna5..C28.1</vt:lpstr>
      <vt:lpstr>AreaTitoloColonna6..D28.1</vt:lpstr>
      <vt:lpstr>AreaTitoloColonna7..H40.1</vt:lpstr>
      <vt:lpstr>AreaTitoloColonna8..C42.1</vt:lpstr>
      <vt:lpstr>AreaTitoloColonna9..D42.1</vt:lpstr>
      <vt:lpstr>Calendario10Annuale</vt:lpstr>
      <vt:lpstr>Calendario10Mensile</vt:lpstr>
      <vt:lpstr>Calendario11Annuale</vt:lpstr>
      <vt:lpstr>Calendario11Mensile</vt:lpstr>
      <vt:lpstr>Calendario12Annuale</vt:lpstr>
      <vt:lpstr>Calendario12Mensile</vt:lpstr>
      <vt:lpstr>Calendario1Annuale</vt:lpstr>
      <vt:lpstr>Calendario1Mensile</vt:lpstr>
      <vt:lpstr>Calendario2Annuale</vt:lpstr>
      <vt:lpstr>Calendario2Mensile</vt:lpstr>
      <vt:lpstr>Calendario3Annuale</vt:lpstr>
      <vt:lpstr>Calendario3Mensile</vt:lpstr>
      <vt:lpstr>Calendario4Annuale</vt:lpstr>
      <vt:lpstr>Calendario4Mensile</vt:lpstr>
      <vt:lpstr>Calendario5Annuale</vt:lpstr>
      <vt:lpstr>Calendario5Mensile</vt:lpstr>
      <vt:lpstr>Calendario6Annuale</vt:lpstr>
      <vt:lpstr>Calendario6Mensile</vt:lpstr>
      <vt:lpstr>Calendario7Annuale</vt:lpstr>
      <vt:lpstr>Calendario7Mensile</vt:lpstr>
      <vt:lpstr>Calendario8Annuale</vt:lpstr>
      <vt:lpstr>Calendario8Mensile</vt:lpstr>
      <vt:lpstr>Calendario9Annuale</vt:lpstr>
      <vt:lpstr>Calendario9Mensile</vt:lpstr>
      <vt:lpstr>InizioSettimana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2024-09-10T09:04:03Z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